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o Rossi\Desktop\Stefano\2020\AMAIE\Unbundling 2020\MEF\"/>
    </mc:Choice>
  </mc:AlternateContent>
  <xr:revisionPtr revIDLastSave="0" documentId="8_{76A130FA-9BE4-4200-A215-18C4FC2ADEBF}" xr6:coauthVersionLast="36" xr6:coauthVersionMax="36" xr10:uidLastSave="{00000000-0000-0000-0000-000000000000}"/>
  <bookViews>
    <workbookView xWindow="0" yWindow="0" windowWidth="19200" windowHeight="6640" firstSheet="1" activeTab="3" xr2:uid="{249304F8-A317-4FBF-8BFE-FA32BF489089}"/>
  </bookViews>
  <sheets>
    <sheet name="Movimentazione immob immaterial" sheetId="1" r:id="rId1"/>
    <sheet name="Mov Imm Mat FOC" sheetId="2" r:id="rId2"/>
    <sheet name="Mov Imm Mat SC" sheetId="3" r:id="rId3"/>
    <sheet name="Mov Imm Mat EE ACQ" sheetId="4" r:id="rId4"/>
  </sheets>
  <externalReferences>
    <externalReference r:id="rId5"/>
    <externalReference r:id="rId6"/>
  </externalReferences>
  <definedNames>
    <definedName name="Additions" hidden="1">{"NITAV1",#N/A,FALSE,"imm-immat-2";"NITAV2",#N/A,FALSE,"imm-mat-2";"NITAV3",#N/A,FALSE,"crediti";"NITAV4",#N/A,FALSE,"PN";"NITAV5",#N/A,FALSE,"fdi-rischi";"NITAV6",#N/A,FALSE,"rend-fin1";"NITAV7",#N/A,FALSE,"rend-fin2"}</definedName>
    <definedName name="all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Ammontare" localSheetId="3">#REF!</definedName>
    <definedName name="Ammontare" localSheetId="1">#REF!</definedName>
    <definedName name="Ammontare" localSheetId="2">#REF!</definedName>
    <definedName name="Ammontare">#REF!</definedName>
    <definedName name="Area_stampa_0" localSheetId="3">#REF!</definedName>
    <definedName name="Area_stampa_0" localSheetId="1">#REF!</definedName>
    <definedName name="Area_stampa_0" localSheetId="2">#REF!</definedName>
    <definedName name="Area_stampa_0">#REF!</definedName>
    <definedName name="Area_stampa_1" localSheetId="3">#REF!</definedName>
    <definedName name="Area_stampa_1" localSheetId="1">#REF!</definedName>
    <definedName name="Area_stampa_1" localSheetId="2">#REF!</definedName>
    <definedName name="Area_stampa_1">#REF!</definedName>
    <definedName name="Bilancio.fin" localSheetId="3">IF(#REF!&lt;&gt;"",#REF!-#REF!,"")</definedName>
    <definedName name="Bilancio.fin" localSheetId="1">IF(#REF!&lt;&gt;"",#REF!-#REF!,"")</definedName>
    <definedName name="Bilancio.fin" localSheetId="2">IF(#REF!&lt;&gt;"",#REF!-#REF!,"")</definedName>
    <definedName name="Bilancio.fin">IF(#REF!&lt;&gt;"",#REF!-#REF!,"")</definedName>
    <definedName name="Bilancio.iniz" localSheetId="3">IF(#REF!&lt;&gt;"",#REF!,"")</definedName>
    <definedName name="Bilancio.iniz" localSheetId="1">IF(#REF!&lt;&gt;"",#REF!,"")</definedName>
    <definedName name="Bilancio.iniz" localSheetId="2">IF(#REF!&lt;&gt;"",#REF!,"")</definedName>
    <definedName name="Bilancio.iniz">IF(#REF!&lt;&gt;"",#REF!,"")</definedName>
    <definedName name="cmd_help">"Pulsante 12"</definedName>
    <definedName name="_xlnm.Criteria" localSheetId="3">#REF!</definedName>
    <definedName name="_xlnm.Criteria" localSheetId="1">#REF!</definedName>
    <definedName name="_xlnm.Criteria" localSheetId="2">#REF!</definedName>
    <definedName name="_xlnm.Criteria">#REF!</definedName>
    <definedName name="csDesignMode">1</definedName>
    <definedName name="Data_1rata" localSheetId="3">#REF!</definedName>
    <definedName name="Data_1rata" localSheetId="1">#REF!</definedName>
    <definedName name="Data_1rata" localSheetId="2">#REF!</definedName>
    <definedName name="Data_1rata">#REF!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eu" localSheetId="3">#REF!</definedName>
    <definedName name="eu" localSheetId="1">#REF!</definedName>
    <definedName name="eu" localSheetId="2">#REF!</definedName>
    <definedName name="eu">#REF!</definedName>
    <definedName name="fra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i" hidden="1">{"NITAV1",#N/A,FALSE,"imm-immat-2";"NITAV2",#N/A,FALSE,"imm-mat-2";"NITAV3",#N/A,FALSE,"crediti";"NITAV4",#N/A,FALSE,"PN";"NITAV5",#N/A,FALSE,"fdi-rischi";"NITAV6",#N/A,FALSE,"rend-fin1";"NITAV7",#N/A,FALSE,"rend-fin2"}</definedName>
    <definedName name="Interesse.cum" localSheetId="3">IF(#REF!&lt;&gt;"",#REF!+#REF!,"")</definedName>
    <definedName name="Interesse.cum" localSheetId="1">IF(#REF!&lt;&gt;"",#REF!+#REF!,"")</definedName>
    <definedName name="Interesse.cum" localSheetId="2">IF(#REF!&lt;&gt;"",#REF!+#REF!,"")</definedName>
    <definedName name="Interesse.cum">IF(#REF!&lt;&gt;"",#REF!+#REF!,"")</definedName>
    <definedName name="Interessi" localSheetId="3">IF(#REF!&lt;&gt;"",#REF!*'Mov Imm Mat EE ACQ'!Tasso_periodico,"")</definedName>
    <definedName name="Interessi" localSheetId="1">IF(#REF!&lt;&gt;"",#REF!*'Mov Imm Mat FOC'!Tasso_periodico,"")</definedName>
    <definedName name="Interessi" localSheetId="2">IF(#REF!&lt;&gt;"",#REF!*'Mov Imm Mat SC'!Tasso_periodico,"")</definedName>
    <definedName name="Interessi">IF(#REF!&lt;&gt;"",#REF!*Tasso_periodico,"")</definedName>
    <definedName name="k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mmm" localSheetId="3">#REF!</definedName>
    <definedName name="mmm" localSheetId="1">#REF!</definedName>
    <definedName name="mmm" localSheetId="2">#REF!</definedName>
    <definedName name="mmm">#REF!</definedName>
    <definedName name="Montante" localSheetId="3">IF(#REF!&lt;&gt;"",MIN(#REF!,'Mov Imm Mat EE ACQ'!Rata_da_usare-#REF!),"")</definedName>
    <definedName name="Montante" localSheetId="1">IF(#REF!&lt;&gt;"",MIN(#REF!,'Mov Imm Mat FOC'!Rata_da_usare-#REF!),"")</definedName>
    <definedName name="Montante" localSheetId="2">IF(#REF!&lt;&gt;"",MIN(#REF!,'Mov Imm Mat SC'!Rata_da_usare-#REF!),"")</definedName>
    <definedName name="Montante">IF(#REF!&lt;&gt;"",MIN(#REF!,Rata_da_usare-#REF!),"")</definedName>
    <definedName name="Mostra.data" localSheetId="3">IF(#REF!&lt;&gt;"",DATE(YEAR('Mov Imm Mat EE ACQ'!Data_1rata),MONTH('Mov Imm Mat EE ACQ'!Data_1rata)+(#REF!-1)*12/'Mov Imm Mat EE ACQ'!Num_rate_annuali,DAY('Mov Imm Mat EE ACQ'!Data_1rata)),"")</definedName>
    <definedName name="Mostra.data" localSheetId="1">IF(#REF!&lt;&gt;"",DATE(YEAR('Mov Imm Mat FOC'!Data_1rata),MONTH('Mov Imm Mat FOC'!Data_1rata)+(#REF!-1)*12/'Mov Imm Mat FOC'!Num_rate_annuali,DAY('Mov Imm Mat FOC'!Data_1rata)),"")</definedName>
    <definedName name="Mostra.data" localSheetId="2">IF(#REF!&lt;&gt;"",DATE(YEAR('Mov Imm Mat SC'!Data_1rata),MONTH('Mov Imm Mat SC'!Data_1rata)+(#REF!-1)*12/'Mov Imm Mat SC'!Num_rate_annuali,DAY('Mov Imm Mat SC'!Data_1rata)),"")</definedName>
    <definedName name="Mostra.data">IF(#REF!&lt;&gt;"",DATE(YEAR(Data_1rata),MONTH(Data_1rata)+(#REF!-1)*12/Num_rate_annuali,DAY(Data_1rata)),"")</definedName>
    <definedName name="NomeTabella">"Dummy"</definedName>
    <definedName name="Num.rata" localSheetId="3">IF(OR(#REF!="",#REF!='Mov Imm Mat EE ACQ'!Rate_totali),"",#REF!+1)</definedName>
    <definedName name="Num.rata" localSheetId="1">IF(OR(#REF!="",#REF!='Mov Imm Mat FOC'!Rate_totali),"",#REF!+1)</definedName>
    <definedName name="Num.rata" localSheetId="2">IF(OR(#REF!="",#REF!='Mov Imm Mat SC'!Rate_totali),"",#REF!+1)</definedName>
    <definedName name="Num.rata">IF(OR(#REF!="",#REF!=Rate_totali),"",#REF!+1)</definedName>
    <definedName name="Num_1rata" localSheetId="3">#REF!</definedName>
    <definedName name="Num_1rata" localSheetId="1">#REF!</definedName>
    <definedName name="Num_1rata" localSheetId="2">#REF!</definedName>
    <definedName name="Num_1rata">#REF!</definedName>
    <definedName name="Num_rate_annuali" localSheetId="3">#REF!</definedName>
    <definedName name="Num_rate_annuali" localSheetId="1">#REF!</definedName>
    <definedName name="Num_rate_annuali" localSheetId="2">#REF!</definedName>
    <definedName name="Num_rate_annuali">#REF!</definedName>
    <definedName name="o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Ore" localSheetId="3">#REF!</definedName>
    <definedName name="Ore" localSheetId="1">#REF!</definedName>
    <definedName name="Ore" localSheetId="2">#REF!</definedName>
    <definedName name="Ore">#REF!</definedName>
    <definedName name="Periodo" localSheetId="3">#REF!</definedName>
    <definedName name="Periodo" localSheetId="1">#REF!</definedName>
    <definedName name="Periodo" localSheetId="2">#REF!</definedName>
    <definedName name="Periodo">#REF!</definedName>
    <definedName name="Qry_BT2012_LP" localSheetId="3">#REF!</definedName>
    <definedName name="Qry_BT2012_LP" localSheetId="1">#REF!</definedName>
    <definedName name="Qry_BT2012_LP" localSheetId="2">#REF!</definedName>
    <definedName name="Qry_BT2012_LP">#REF!</definedName>
    <definedName name="Qry_BT2012_LP_Mese" localSheetId="3">#REF!</definedName>
    <definedName name="Qry_BT2012_LP_Mese" localSheetId="1">#REF!</definedName>
    <definedName name="Qry_BT2012_LP_Mese" localSheetId="2">#REF!</definedName>
    <definedName name="Qry_BT2012_LP_Mese">#REF!</definedName>
    <definedName name="Qry_CESPITI_2014_UNB1" localSheetId="3">#REF!</definedName>
    <definedName name="Qry_CESPITI_2014_UNB1" localSheetId="1">#REF!</definedName>
    <definedName name="Qry_CESPITI_2014_UNB1" localSheetId="2">#REF!</definedName>
    <definedName name="Qry_CESPITI_2014_UNB1">#REF!</definedName>
    <definedName name="Rata_calc" localSheetId="3">#REF!</definedName>
    <definedName name="Rata_calc" localSheetId="1">#REF!</definedName>
    <definedName name="Rata_calc" localSheetId="2">#REF!</definedName>
    <definedName name="Rata_calc">#REF!</definedName>
    <definedName name="Rata_da_usare" localSheetId="3">#REF!</definedName>
    <definedName name="Rata_da_usare" localSheetId="1">#REF!</definedName>
    <definedName name="Rata_da_usare" localSheetId="2">#REF!</definedName>
    <definedName name="Rata_da_usare">#REF!</definedName>
    <definedName name="Rata_immessa" localSheetId="3">#REF!</definedName>
    <definedName name="Rata_immessa" localSheetId="1">#REF!</definedName>
    <definedName name="Rata_immessa" localSheetId="2">#REF!</definedName>
    <definedName name="Rata_immessa">#REF!</definedName>
    <definedName name="Rate_totali" localSheetId="3">'Mov Imm Mat EE ACQ'!Num_rate_annuali*'Mov Imm Mat EE ACQ'!Periodo</definedName>
    <definedName name="Rate_totali" localSheetId="1">'Mov Imm Mat FOC'!Num_rate_annuali*'Mov Imm Mat FOC'!Periodo</definedName>
    <definedName name="Rate_totali" localSheetId="2">'Mov Imm Mat SC'!Num_rate_annuali*'Mov Imm Mat SC'!Periodo</definedName>
    <definedName name="Rate_totali">Num_rate_annuali*Periodo</definedName>
    <definedName name="RATERISC" hidden="1">{"NITAV1",#N/A,FALSE,"imm-immat-2";"NITAV2",#N/A,FALSE,"imm-mat-2";"NITAV3",#N/A,FALSE,"crediti";"NITAV4",#N/A,FALSE,"PN";"NITAV5",#N/A,FALSE,"fdi-rischi";"NITAV6",#N/A,FALSE,"rend-fin1";"NITAV7",#N/A,FALSE,"rend-fin2"}</definedName>
    <definedName name="Recover">[2]Macro1!$A$244</definedName>
    <definedName name="Risultati" localSheetId="3">#REF!</definedName>
    <definedName name="Risultati" localSheetId="1">#REF!</definedName>
    <definedName name="Risultati" localSheetId="2">#REF!</definedName>
    <definedName name="Risultati">#REF!</definedName>
    <definedName name="SERVIZIO__ELETTRICITA" localSheetId="3">#REF!</definedName>
    <definedName name="SERVIZIO__ELETTRICITA" localSheetId="1">#REF!</definedName>
    <definedName name="SERVIZIO__ELETTRICITA" localSheetId="2">#REF!</definedName>
    <definedName name="SERVIZIO__ELETTRICITA">#REF!</definedName>
    <definedName name="Sheet1" localSheetId="3">#REF!</definedName>
    <definedName name="Sheet1" localSheetId="1">#REF!</definedName>
    <definedName name="Sheet1" localSheetId="2">#REF!</definedName>
    <definedName name="Sheet1">#REF!</definedName>
    <definedName name="Tabella_iniz_bil" localSheetId="3">#REF!</definedName>
    <definedName name="Tabella_iniz_bil" localSheetId="1">#REF!</definedName>
    <definedName name="Tabella_iniz_bil" localSheetId="2">#REF!</definedName>
    <definedName name="Tabella_iniz_bil">#REF!</definedName>
    <definedName name="Tabella_int_prec" localSheetId="3">#REF!</definedName>
    <definedName name="Tabella_int_prec" localSheetId="1">#REF!</definedName>
    <definedName name="Tabella_int_prec" localSheetId="2">#REF!</definedName>
    <definedName name="Tabella_int_prec">#REF!</definedName>
    <definedName name="Tasso_int_annuo" localSheetId="3">#REF!</definedName>
    <definedName name="Tasso_int_annuo" localSheetId="1">#REF!</definedName>
    <definedName name="Tasso_int_annuo" localSheetId="2">#REF!</definedName>
    <definedName name="Tasso_int_annuo">#REF!</definedName>
    <definedName name="Tasso_periodico" localSheetId="3">'Mov Imm Mat EE ACQ'!Tasso_int_annuo/'Mov Imm Mat EE ACQ'!Num_rate_annuali</definedName>
    <definedName name="Tasso_periodico" localSheetId="1">'Mov Imm Mat FOC'!Tasso_int_annuo/'Mov Imm Mat FOC'!Num_rate_annuali</definedName>
    <definedName name="Tasso_periodico" localSheetId="2">'Mov Imm Mat SC'!Tasso_int_annuo/'Mov Imm Mat SC'!Num_rate_annuali</definedName>
    <definedName name="Tasso_periodico">Tasso_int_annuo/Num_rate_annuali</definedName>
    <definedName name="tuche" localSheetId="3">#REF!</definedName>
    <definedName name="tuche" localSheetId="1">#REF!</definedName>
    <definedName name="tuche" localSheetId="2">#REF!</definedName>
    <definedName name="tuche">#REF!</definedName>
    <definedName name="Valo_Mag01_122012_Ext" localSheetId="3">#REF!</definedName>
    <definedName name="Valo_Mag01_122012_Ext" localSheetId="1">#REF!</definedName>
    <definedName name="Valo_Mag01_122012_Ext" localSheetId="2">#REF!</definedName>
    <definedName name="Valo_Mag01_122012_Ext">#REF!</definedName>
    <definedName name="wrn.dettaglio.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wrn.nota_integrativa." hidden="1">{"NITAV1",#N/A,FALSE,"imm-immat-2";"NITAV2",#N/A,FALSE,"imm-mat-2";"NITAV3",#N/A,FALSE,"crediti";"NITAV4",#N/A,FALSE,"PN";"NITAV5",#N/A,FALSE,"fdi-rischi";"NITAV6",#N/A,FALSE,"rend-fin1";"NITAV7",#N/A,FALSE,"rend-fin2"}</definedName>
    <definedName name="x" hidden="1">{"NITAV1",#N/A,FALSE,"imm-immat-2";"NITAV2",#N/A,FALSE,"imm-mat-2";"NITAV3",#N/A,FALSE,"crediti";"NITAV4",#N/A,FALSE,"PN";"NITAV5",#N/A,FALSE,"fdi-rischi";"NITAV6",#N/A,FALSE,"rend-fin1";"NITAV7",#N/A,FALSE,"rend-fin2"}</definedName>
    <definedName name="xx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xy" hidden="1">{"NITAV1",#N/A,FALSE,"imm-immat-2";"NITAV2",#N/A,FALSE,"imm-mat-2";"NITAV3",#N/A,FALSE,"crediti";"NITAV4",#N/A,FALSE,"PN";"NITAV5",#N/A,FALSE,"fdi-rischi";"NITAV6",#N/A,FALSE,"rend-fin1";"NITAV7",#N/A,FALSE,"rend-fin2"}</definedName>
    <definedName name="ZA" hidden="1">{"NITAV1",#N/A,FALSE,"imm-immat-2";"NITAV2",#N/A,FALSE,"imm-mat-2";"NITAV3",#N/A,FALSE,"crediti";"NITAV4",#N/A,FALSE,"PN";"NITAV5",#N/A,FALSE,"fdi-rischi";"NITAV6",#N/A,FALSE,"rend-fin1";"NITAV7",#N/A,FALSE,"rend-fin2"}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1" i="1"/>
  <c r="U54" i="4"/>
  <c r="AE54" i="4" s="1"/>
  <c r="Z52" i="4"/>
  <c r="AE52" i="4" s="1"/>
  <c r="K50" i="4"/>
  <c r="F50" i="4"/>
  <c r="Z43" i="4"/>
  <c r="K43" i="4"/>
  <c r="F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Z30" i="4"/>
  <c r="U30" i="4"/>
  <c r="K30" i="4"/>
  <c r="F30" i="4"/>
  <c r="AE27" i="4"/>
  <c r="F23" i="4"/>
  <c r="F19" i="4" s="1"/>
  <c r="F57" i="4" s="1"/>
  <c r="AE21" i="4"/>
  <c r="AE20" i="4"/>
  <c r="Z19" i="4"/>
  <c r="K19" i="4"/>
  <c r="X14" i="4"/>
  <c r="W14" i="4"/>
  <c r="T14" i="4"/>
  <c r="S14" i="4"/>
  <c r="I14" i="4"/>
  <c r="D14" i="4"/>
  <c r="C14" i="4"/>
  <c r="Z12" i="4"/>
  <c r="Z15" i="4" s="1"/>
  <c r="Y12" i="4"/>
  <c r="Y14" i="4" s="1"/>
  <c r="X12" i="4"/>
  <c r="W12" i="4"/>
  <c r="V12" i="4"/>
  <c r="V14" i="4" s="1"/>
  <c r="T12" i="4"/>
  <c r="S12" i="4"/>
  <c r="R12" i="4"/>
  <c r="R14" i="4" s="1"/>
  <c r="Q12" i="4"/>
  <c r="Q14" i="4" s="1"/>
  <c r="N12" i="4"/>
  <c r="N14" i="4" s="1"/>
  <c r="M12" i="4"/>
  <c r="M14" i="4" s="1"/>
  <c r="J12" i="4"/>
  <c r="J14" i="4" s="1"/>
  <c r="I12" i="4"/>
  <c r="G12" i="4"/>
  <c r="G14" i="4" s="1"/>
  <c r="F12" i="4"/>
  <c r="F15" i="4" s="1"/>
  <c r="E12" i="4"/>
  <c r="E14" i="4" s="1"/>
  <c r="D12" i="4"/>
  <c r="C12" i="4"/>
  <c r="B12" i="4"/>
  <c r="B14" i="4" s="1"/>
  <c r="AE10" i="4"/>
  <c r="AC10" i="4"/>
  <c r="AB10" i="4"/>
  <c r="P10" i="4"/>
  <c r="P12" i="4" s="1"/>
  <c r="P15" i="4" s="1"/>
  <c r="O10" i="4"/>
  <c r="AD10" i="4" s="1"/>
  <c r="M10" i="4"/>
  <c r="L10" i="4"/>
  <c r="L12" i="4" s="1"/>
  <c r="L14" i="4" s="1"/>
  <c r="AD9" i="4"/>
  <c r="AC9" i="4"/>
  <c r="AB9" i="4"/>
  <c r="AA9" i="4"/>
  <c r="U9" i="4"/>
  <c r="AE9" i="4" s="1"/>
  <c r="AD8" i="4"/>
  <c r="AC8" i="4"/>
  <c r="AB8" i="4"/>
  <c r="AA8" i="4"/>
  <c r="U8" i="4"/>
  <c r="AE8" i="4" s="1"/>
  <c r="AD7" i="4"/>
  <c r="AC7" i="4"/>
  <c r="AB7" i="4"/>
  <c r="AA7" i="4"/>
  <c r="U7" i="4"/>
  <c r="R7" i="4"/>
  <c r="K7" i="4"/>
  <c r="AE7" i="4" s="1"/>
  <c r="H7" i="4"/>
  <c r="H12" i="4" s="1"/>
  <c r="H14" i="4" s="1"/>
  <c r="AD6" i="4"/>
  <c r="AD12" i="4" s="1"/>
  <c r="AD14" i="4" s="1"/>
  <c r="AC6" i="4"/>
  <c r="AC12" i="4" s="1"/>
  <c r="AC14" i="4" s="1"/>
  <c r="AB6" i="4"/>
  <c r="AB12" i="4" s="1"/>
  <c r="AB14" i="4" s="1"/>
  <c r="AA6" i="4"/>
  <c r="U6" i="4"/>
  <c r="U24" i="4" s="1"/>
  <c r="AV46" i="3"/>
  <c r="AU46" i="3"/>
  <c r="AR46" i="3"/>
  <c r="AQ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W44" i="3"/>
  <c r="AT44" i="3"/>
  <c r="AS44" i="3"/>
  <c r="AP44" i="3"/>
  <c r="AW43" i="3"/>
  <c r="AW46" i="3" s="1"/>
  <c r="AT43" i="3"/>
  <c r="AS43" i="3"/>
  <c r="AS46" i="3" s="1"/>
  <c r="AP43" i="3"/>
  <c r="AP46" i="3" s="1"/>
  <c r="AO12" i="3"/>
  <c r="AN12" i="3"/>
  <c r="AM12" i="3"/>
  <c r="AL12" i="3"/>
  <c r="AK12" i="3"/>
  <c r="AJ12" i="3"/>
  <c r="AI12" i="3"/>
  <c r="AH12" i="3"/>
  <c r="AG12" i="3"/>
  <c r="AF12" i="3"/>
  <c r="AE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W10" i="3"/>
  <c r="AV10" i="3"/>
  <c r="AU10" i="3"/>
  <c r="AT10" i="3"/>
  <c r="AS10" i="3"/>
  <c r="AR10" i="3"/>
  <c r="AQ10" i="3"/>
  <c r="AP10" i="3"/>
  <c r="AW9" i="3"/>
  <c r="AV9" i="3"/>
  <c r="AU9" i="3"/>
  <c r="AS9" i="3"/>
  <c r="AR9" i="3"/>
  <c r="AQ9" i="3"/>
  <c r="AP9" i="3"/>
  <c r="AD9" i="3"/>
  <c r="AD12" i="3" s="1"/>
  <c r="N9" i="3"/>
  <c r="AW8" i="3"/>
  <c r="AW12" i="3" s="1"/>
  <c r="AV8" i="3"/>
  <c r="AU8" i="3"/>
  <c r="AT8" i="3"/>
  <c r="AS8" i="3"/>
  <c r="AR8" i="3"/>
  <c r="AQ8" i="3"/>
  <c r="AP8" i="3"/>
  <c r="AW7" i="3"/>
  <c r="AV7" i="3"/>
  <c r="AU7" i="3"/>
  <c r="AT7" i="3"/>
  <c r="AR7" i="3"/>
  <c r="AQ7" i="3"/>
  <c r="AP7" i="3"/>
  <c r="AK7" i="3"/>
  <c r="AS7" i="3" s="1"/>
  <c r="AS12" i="3" s="1"/>
  <c r="AW6" i="3"/>
  <c r="AV6" i="3"/>
  <c r="AV12" i="3" s="1"/>
  <c r="AU6" i="3"/>
  <c r="AU12" i="3" s="1"/>
  <c r="AT6" i="3"/>
  <c r="AS6" i="3"/>
  <c r="AR6" i="3"/>
  <c r="AR12" i="3" s="1"/>
  <c r="AQ6" i="3"/>
  <c r="AQ12" i="3" s="1"/>
  <c r="AP6" i="3"/>
  <c r="AP12" i="3" s="1"/>
  <c r="AC6" i="3"/>
  <c r="F46" i="2"/>
  <c r="E46" i="2"/>
  <c r="D46" i="2"/>
  <c r="C46" i="2"/>
  <c r="B46" i="2"/>
  <c r="G44" i="2"/>
  <c r="G43" i="2"/>
  <c r="F12" i="2"/>
  <c r="E12" i="2"/>
  <c r="D12" i="2"/>
  <c r="C12" i="2"/>
  <c r="B12" i="2"/>
  <c r="G10" i="2"/>
  <c r="G9" i="2"/>
  <c r="G8" i="2"/>
  <c r="G7" i="2"/>
  <c r="G6" i="2"/>
  <c r="G12" i="2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18" i="1"/>
  <c r="R18" i="1"/>
  <c r="R20" i="1" s="1"/>
  <c r="Q18" i="1"/>
  <c r="S17" i="1"/>
  <c r="S20" i="1" s="1"/>
  <c r="R17" i="1"/>
  <c r="Q17" i="1"/>
  <c r="G12" i="1"/>
  <c r="P9" i="1"/>
  <c r="P12" i="1" s="1"/>
  <c r="O9" i="1"/>
  <c r="O11" i="1" s="1"/>
  <c r="N9" i="1"/>
  <c r="N11" i="1" s="1"/>
  <c r="M9" i="1"/>
  <c r="M12" i="1" s="1"/>
  <c r="L9" i="1"/>
  <c r="L11" i="1" s="1"/>
  <c r="K9" i="1"/>
  <c r="K11" i="1" s="1"/>
  <c r="J9" i="1"/>
  <c r="J12" i="1" s="1"/>
  <c r="I9" i="1"/>
  <c r="I11" i="1" s="1"/>
  <c r="H9" i="1"/>
  <c r="H11" i="1" s="1"/>
  <c r="G9" i="1"/>
  <c r="F9" i="1"/>
  <c r="F11" i="1" s="1"/>
  <c r="E9" i="1"/>
  <c r="E11" i="1" s="1"/>
  <c r="D9" i="1"/>
  <c r="D12" i="1" s="1"/>
  <c r="B9" i="1"/>
  <c r="B11" i="1" s="1"/>
  <c r="S7" i="1"/>
  <c r="R7" i="1"/>
  <c r="Q7" i="1"/>
  <c r="S6" i="1"/>
  <c r="S9" i="1" s="1"/>
  <c r="S12" i="1" s="1"/>
  <c r="R6" i="1"/>
  <c r="Q6" i="1"/>
  <c r="Q9" i="1" s="1"/>
  <c r="Q11" i="1" s="1"/>
  <c r="U50" i="4" l="1"/>
  <c r="AE30" i="4"/>
  <c r="AT46" i="3"/>
  <c r="R9" i="1"/>
  <c r="R11" i="1" s="1"/>
  <c r="AE24" i="4"/>
  <c r="F59" i="4"/>
  <c r="AE6" i="4"/>
  <c r="O12" i="4"/>
  <c r="O14" i="4" s="1"/>
  <c r="U28" i="4"/>
  <c r="AE28" i="4" s="1"/>
  <c r="K57" i="4"/>
  <c r="K59" i="4" s="1"/>
  <c r="Q20" i="1"/>
  <c r="U25" i="4"/>
  <c r="AE25" i="4" s="1"/>
  <c r="Z50" i="4"/>
  <c r="Z57" i="4" s="1"/>
  <c r="Z59" i="4" s="1"/>
  <c r="G46" i="2"/>
  <c r="AA10" i="4"/>
  <c r="AT9" i="3"/>
  <c r="AT12" i="3" s="1"/>
  <c r="K29" i="4"/>
  <c r="AE29" i="4" s="1"/>
  <c r="K12" i="4"/>
  <c r="K15" i="4" s="1"/>
  <c r="U26" i="4"/>
  <c r="AE26" i="4" s="1"/>
  <c r="U48" i="4"/>
  <c r="U12" i="4"/>
  <c r="U15" i="4" s="1"/>
  <c r="AE50" i="4" l="1"/>
  <c r="U23" i="4"/>
  <c r="AA12" i="4"/>
  <c r="AA14" i="4" s="1"/>
  <c r="AE12" i="4"/>
  <c r="AE15" i="4" s="1"/>
  <c r="AE48" i="4"/>
  <c r="U43" i="4"/>
  <c r="AE43" i="4" s="1"/>
  <c r="U19" i="4" l="1"/>
  <c r="AE23" i="4"/>
  <c r="U57" i="4" l="1"/>
  <c r="AE19" i="4"/>
  <c r="U59" i="4" l="1"/>
  <c r="AE57" i="4"/>
  <c r="AE59" i="4" s="1"/>
</calcChain>
</file>

<file path=xl/sharedStrings.xml><?xml version="1.0" encoding="utf-8"?>
<sst xmlns="http://schemas.openxmlformats.org/spreadsheetml/2006/main" count="244" uniqueCount="72">
  <si>
    <t>IMMOBILIZZAZIONI IMMATERIALI</t>
  </si>
  <si>
    <t>Saldo al 31.12.2019</t>
  </si>
  <si>
    <t>Incrementi</t>
  </si>
  <si>
    <t>Decrementi</t>
  </si>
  <si>
    <t>Ammortamenti</t>
  </si>
  <si>
    <t>Rettifiche/riclassifiche</t>
  </si>
  <si>
    <t>Saldo al 31.12.2020</t>
  </si>
  <si>
    <t>Concessioni, licenze, marchi e diritti simili</t>
  </si>
  <si>
    <t>Altre</t>
  </si>
  <si>
    <t>TOTALE</t>
  </si>
  <si>
    <t>TOTALE EE</t>
  </si>
  <si>
    <t>TOTALE ACQ</t>
  </si>
  <si>
    <t>SC</t>
  </si>
  <si>
    <t>IMMOBILIZZAZIONI MATERIALI</t>
  </si>
  <si>
    <t>Terreni e fabbricati</t>
  </si>
  <si>
    <t>Impianti e macchinario</t>
  </si>
  <si>
    <t>Attrezzature industriali e commerciali</t>
  </si>
  <si>
    <t>Altri beni</t>
  </si>
  <si>
    <t>Immobilizzazioni in corso e acconti</t>
  </si>
  <si>
    <t>Saldo al 31.12.2018</t>
  </si>
  <si>
    <t xml:space="preserve">        1) Terreni e fabbricati</t>
  </si>
  <si>
    <t xml:space="preserve">           - Terreni</t>
  </si>
  <si>
    <t xml:space="preserve">           - Fabbricati non industriali</t>
  </si>
  <si>
    <t xml:space="preserve">                                  -  </t>
  </si>
  <si>
    <t xml:space="preserve">           - Fabbricati industriali </t>
  </si>
  <si>
    <t>di cui centrali di sollevamento e stazioni di pompaggio</t>
  </si>
  <si>
    <t>di cui vasche di prima pioggia, manufatti di sfioro, emissari, derivatori, ecc…</t>
  </si>
  <si>
    <t>di cui altri fabbricati industriali</t>
  </si>
  <si>
    <t xml:space="preserve">           - Costruzioni leggere</t>
  </si>
  <si>
    <t xml:space="preserve">           - Altro</t>
  </si>
  <si>
    <t xml:space="preserve">        2) Impianti e macchinario</t>
  </si>
  <si>
    <t xml:space="preserve">           - Condotte </t>
  </si>
  <si>
    <t xml:space="preserve">           - Opere idrauliche fisse</t>
  </si>
  <si>
    <t xml:space="preserve">           - Impianti di sollevamento e pompaggio (opere elettromeccaniche)</t>
  </si>
  <si>
    <t xml:space="preserve">           - Serbatoi (di carico, compenso, riserva e opere di accumulo e ripartizione, torri piezometriche ecc)</t>
  </si>
  <si>
    <t xml:space="preserve">           - Serbatoi potabilizzazione (di contenimento materiale filtrante, di stoccaggio reagenti)</t>
  </si>
  <si>
    <t xml:space="preserve">           - Impianti di trattamento</t>
  </si>
  <si>
    <t xml:space="preserve">           - Impianti di protezione catodica</t>
  </si>
  <si>
    <t xml:space="preserve">           - Dispositivi di disinfezione in rete di distribuzione</t>
  </si>
  <si>
    <t xml:space="preserve">           - Opere elettromeccaniche, griglie, stacci, membrane, ecc.</t>
  </si>
  <si>
    <t xml:space="preserve">        3) Attrezzature industriali e commerciali</t>
  </si>
  <si>
    <t xml:space="preserve">            - Misuratori di processo</t>
  </si>
  <si>
    <t xml:space="preserve">            - Altri misuratori </t>
  </si>
  <si>
    <t xml:space="preserve">            - Laboratori (attrezzature)</t>
  </si>
  <si>
    <t xml:space="preserve">            - Altro</t>
  </si>
  <si>
    <t xml:space="preserve">        4) Altri beni</t>
  </si>
  <si>
    <t xml:space="preserve">           - Autoveicoli</t>
  </si>
  <si>
    <t xml:space="preserve">           - Beni devolvibili (per Bilancio ex COD CIV)</t>
  </si>
  <si>
    <t>Distribuzione EE</t>
  </si>
  <si>
    <t>Acquedotto</t>
  </si>
  <si>
    <t>Servizi Comuni</t>
  </si>
  <si>
    <t>Energia elettrica / Acquedotto</t>
  </si>
  <si>
    <t>servizi immobiliari e facility management</t>
  </si>
  <si>
    <t>servizi informatici</t>
  </si>
  <si>
    <t>servizi amministrativi e finanziari</t>
  </si>
  <si>
    <t>Funzione operative condivise</t>
  </si>
  <si>
    <t>funzione operativa condivisa commerciale, di vendita e gestione clientela</t>
  </si>
  <si>
    <t>approvvigionamenti e acquisti</t>
  </si>
  <si>
    <t>trasporti e autoparco</t>
  </si>
  <si>
    <t>logistica e magazzini</t>
  </si>
  <si>
    <r>
      <t xml:space="preserve">servizi immobiliari e </t>
    </r>
    <r>
      <rPr>
        <i/>
        <sz val="8"/>
        <rFont val="Tahoma"/>
        <family val="2"/>
      </rPr>
      <t>facility management</t>
    </r>
  </si>
  <si>
    <t>ricerca e sviluppo</t>
  </si>
  <si>
    <t>servizi di ingegneria e di costruzione</t>
  </si>
  <si>
    <t>servizi di telecomunicazione</t>
  </si>
  <si>
    <t>3101-3102-3103</t>
  </si>
  <si>
    <t>organi legali e societari, alta direzione e staff centrali</t>
  </si>
  <si>
    <t>servizi del personale e delle risorse umane</t>
  </si>
  <si>
    <t>Legenda:</t>
  </si>
  <si>
    <t>Distribuzione EE - impianti in MT, ivi comprese le stazioni di trasformazione AT/MT</t>
  </si>
  <si>
    <t>Distribuzione EE - impianti in BT, ivi comprese le stazioni di trasformazione MT/BT</t>
  </si>
  <si>
    <t>Distribuzione EE - operazioni commerciali funzionali all'erogazione del servizio di distribuzione e attività finalizzate alla costruzione dei bilanci energetici delle reti di distribuzione</t>
  </si>
  <si>
    <t>Misura EE - gestione dei dati di misura nei punti di misura in MT, AT e AAT di responsabilità del gestore di 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</si>
</sst>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6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name val="Arial"/>
      <family val="2"/>
    </font>
    <font>
      <i/>
      <sz val="8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 applyBorder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2" applyFont="1" applyBorder="1"/>
    <xf numFmtId="164" fontId="2" fillId="0" borderId="4" xfId="1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2" fillId="0" borderId="0" xfId="1" applyNumberFormat="1" applyFont="1"/>
    <xf numFmtId="164" fontId="1" fillId="0" borderId="4" xfId="1" applyNumberFormat="1" applyFont="1" applyBorder="1"/>
    <xf numFmtId="164" fontId="1" fillId="0" borderId="0" xfId="1" applyNumberFormat="1" applyFont="1" applyBorder="1"/>
    <xf numFmtId="164" fontId="1" fillId="0" borderId="5" xfId="1" applyNumberFormat="1" applyFont="1" applyBorder="1"/>
    <xf numFmtId="164" fontId="1" fillId="0" borderId="0" xfId="1" applyNumberFormat="1" applyFont="1"/>
    <xf numFmtId="164" fontId="2" fillId="0" borderId="6" xfId="1" applyFont="1" applyBorder="1"/>
    <xf numFmtId="164" fontId="2" fillId="0" borderId="7" xfId="1" applyFont="1" applyBorder="1"/>
    <xf numFmtId="164" fontId="2" fillId="0" borderId="8" xfId="1" applyFont="1" applyBorder="1"/>
    <xf numFmtId="164" fontId="2" fillId="0" borderId="0" xfId="1" applyFont="1"/>
    <xf numFmtId="43" fontId="2" fillId="0" borderId="0" xfId="0" applyNumberFormat="1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164" fontId="2" fillId="0" borderId="4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4" fontId="1" fillId="0" borderId="4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6" xfId="1" applyFont="1" applyBorder="1" applyAlignment="1">
      <alignment vertical="center"/>
    </xf>
    <xf numFmtId="164" fontId="2" fillId="0" borderId="7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64" fontId="2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_Bilancio_ 2003_PWC_UFFICIALE" xfId="2" xr:uid="{34F74441-2E06-4B5A-BCE6-90933D923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ano%20Rossi/Desktop/Stefano/2020/AMAIE/Unbundling%202020/SP_IE_AA_SC_FOC_NA_20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ano/Desktop/Clienti%20IAS/amaie/Audit%202011/Lavoro%20svolto/os/IREN_AMAIE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TOT"/>
      <sheetName val="CRITERI_SP"/>
      <sheetName val="DETT_CE"/>
      <sheetName val="SP_IE"/>
      <sheetName val="SP_ACQ"/>
      <sheetName val="SP_SC"/>
      <sheetName val="SP_FOC"/>
      <sheetName val="Movimentazione immob immaterial"/>
      <sheetName val="Mov Imm Mat FOC"/>
      <sheetName val="Mov Imm Mat SC"/>
      <sheetName val="Mov Imm Mat EE ACQ"/>
      <sheetName val="31.12.2020"/>
      <sheetName val="BVCF_31-12-2019_200328"/>
      <sheetName val="Tab finale 2020"/>
      <sheetName val="Tab finale 2019"/>
      <sheetName val="Pivot TFR 2020"/>
      <sheetName val="Pivot VNC Cespiti 2020"/>
      <sheetName val="Foglio1"/>
      <sheetName val="LIBR2020"/>
      <sheetName val="Pivot Cespiti (2)"/>
      <sheetName val="SCRITTURE DI RETTIFICA"/>
      <sheetName val="Riconciliazione risposta Comune"/>
      <sheetName val="CREDITI COMUNE 311219"/>
      <sheetName val="Pivot Cespiti"/>
      <sheetName val="Pivot TFR 2019"/>
      <sheetName val="Sheet1"/>
      <sheetName val="Foglio2"/>
      <sheetName val="TFR 31.12.2020"/>
      <sheetName val="Dipendenti indiretti EE"/>
      <sheetName val="TFR 31.12.2019"/>
      <sheetName val="Pivot VNC Cespiti (2)"/>
      <sheetName val="LIBR2019+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RDANZE (2)"/>
      <sheetName val="DISCORDANZE"/>
      <sheetName val="Imp. RESIDUO per CLIENTE (2)"/>
      <sheetName val="IREN_AMAIE"/>
      <sheetName val="Imp. RESIDUO per CLIENTE"/>
      <sheetName val="Macro1"/>
    </sheetNames>
    <sheetDataSet>
      <sheetData sheetId="0"/>
      <sheetData sheetId="1"/>
      <sheetData sheetId="2"/>
      <sheetData sheetId="3"/>
      <sheetData sheetId="4"/>
      <sheetData sheetId="5">
        <row r="244">
          <cell r="A24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6F36-A3FA-451C-A9A4-8F4E6E5EF329}">
  <sheetPr>
    <tabColor rgb="FFFFC000"/>
  </sheetPr>
  <dimension ref="A1:W24"/>
  <sheetViews>
    <sheetView workbookViewId="0">
      <selection activeCell="A16" sqref="A16"/>
    </sheetView>
  </sheetViews>
  <sheetFormatPr defaultRowHeight="10.5" x14ac:dyDescent="0.25"/>
  <cols>
    <col min="1" max="1" width="25.81640625" style="2" bestFit="1" customWidth="1"/>
    <col min="2" max="2" width="14.453125" style="2" bestFit="1" customWidth="1"/>
    <col min="3" max="4" width="14.453125" style="2" customWidth="1"/>
    <col min="5" max="5" width="14.453125" style="2" bestFit="1" customWidth="1"/>
    <col min="6" max="7" width="14.453125" style="2" customWidth="1"/>
    <col min="8" max="8" width="14.453125" style="2" bestFit="1" customWidth="1"/>
    <col min="9" max="13" width="14.453125" style="2" customWidth="1"/>
    <col min="14" max="14" width="14.453125" style="2" bestFit="1" customWidth="1"/>
    <col min="15" max="16" width="14.453125" style="2" customWidth="1"/>
    <col min="17" max="18" width="14.453125" style="2" bestFit="1" customWidth="1"/>
    <col min="19" max="19" width="14.453125" style="2" customWidth="1"/>
    <col min="20" max="23" width="14.453125" style="2" bestFit="1" customWidth="1"/>
    <col min="24" max="16384" width="8.7265625" style="2"/>
  </cols>
  <sheetData>
    <row r="1" spans="1:23" x14ac:dyDescent="0.25">
      <c r="A1" s="1" t="s">
        <v>0</v>
      </c>
    </row>
    <row r="3" spans="1:23" x14ac:dyDescent="0.25">
      <c r="A3" s="3"/>
    </row>
    <row r="4" spans="1:23" s="4" customFormat="1" x14ac:dyDescent="0.25">
      <c r="A4" s="4" t="s">
        <v>51</v>
      </c>
      <c r="B4" s="5" t="s">
        <v>1</v>
      </c>
      <c r="C4" s="6"/>
      <c r="D4" s="7"/>
      <c r="E4" s="5" t="s">
        <v>2</v>
      </c>
      <c r="F4" s="6"/>
      <c r="G4" s="7"/>
      <c r="H4" s="5" t="s">
        <v>3</v>
      </c>
      <c r="I4" s="6"/>
      <c r="J4" s="7"/>
      <c r="K4" s="5" t="s">
        <v>4</v>
      </c>
      <c r="L4" s="6"/>
      <c r="M4" s="7"/>
      <c r="N4" s="5" t="s">
        <v>5</v>
      </c>
      <c r="O4" s="6"/>
      <c r="P4" s="7"/>
      <c r="Q4" s="5" t="s">
        <v>6</v>
      </c>
      <c r="R4" s="6"/>
      <c r="S4" s="7"/>
    </row>
    <row r="5" spans="1:23" s="8" customFormat="1" x14ac:dyDescent="0.25">
      <c r="B5" s="9" t="s">
        <v>48</v>
      </c>
      <c r="C5" s="10"/>
      <c r="D5" s="11" t="s">
        <v>49</v>
      </c>
      <c r="E5" s="9" t="s">
        <v>48</v>
      </c>
      <c r="F5" s="10"/>
      <c r="G5" s="11" t="s">
        <v>49</v>
      </c>
      <c r="H5" s="9" t="s">
        <v>48</v>
      </c>
      <c r="I5" s="10"/>
      <c r="J5" s="11" t="s">
        <v>49</v>
      </c>
      <c r="K5" s="9" t="s">
        <v>48</v>
      </c>
      <c r="L5" s="10"/>
      <c r="M5" s="11" t="s">
        <v>49</v>
      </c>
      <c r="N5" s="9" t="s">
        <v>48</v>
      </c>
      <c r="O5" s="10"/>
      <c r="P5" s="11" t="s">
        <v>49</v>
      </c>
      <c r="Q5" s="9" t="s">
        <v>48</v>
      </c>
      <c r="R5" s="10"/>
      <c r="S5" s="11" t="s">
        <v>49</v>
      </c>
    </row>
    <row r="6" spans="1:23" x14ac:dyDescent="0.25">
      <c r="A6" s="12" t="s">
        <v>7</v>
      </c>
      <c r="B6" s="13">
        <v>12096</v>
      </c>
      <c r="C6" s="14">
        <v>0</v>
      </c>
      <c r="D6" s="15">
        <v>1195060.5500000003</v>
      </c>
      <c r="E6" s="13"/>
      <c r="F6" s="14"/>
      <c r="G6" s="15"/>
      <c r="H6" s="13"/>
      <c r="I6" s="14"/>
      <c r="J6" s="15"/>
      <c r="K6" s="13">
        <v>-4848</v>
      </c>
      <c r="L6" s="14"/>
      <c r="M6" s="15">
        <v>-113506.9</v>
      </c>
      <c r="N6" s="13"/>
      <c r="O6" s="14"/>
      <c r="P6" s="15">
        <v>-1081553.6499999999</v>
      </c>
      <c r="Q6" s="13">
        <f>+B6+E6+H6+K6+N6</f>
        <v>7248</v>
      </c>
      <c r="R6" s="14">
        <f>+C6+F6+I6+L6+O6</f>
        <v>0</v>
      </c>
      <c r="S6" s="15">
        <f t="shared" ref="S6:S7" si="0">+D6+G6+J6+M6+P6</f>
        <v>0</v>
      </c>
      <c r="T6" s="16"/>
      <c r="U6" s="16"/>
      <c r="V6" s="16"/>
      <c r="W6" s="16"/>
    </row>
    <row r="7" spans="1:23" x14ac:dyDescent="0.25">
      <c r="A7" s="2" t="s">
        <v>8</v>
      </c>
      <c r="B7" s="13">
        <v>2504.59</v>
      </c>
      <c r="C7" s="14">
        <v>0</v>
      </c>
      <c r="D7" s="15">
        <v>2229071.85</v>
      </c>
      <c r="E7" s="13"/>
      <c r="F7" s="14"/>
      <c r="G7" s="15"/>
      <c r="H7" s="13"/>
      <c r="I7" s="14"/>
      <c r="J7" s="15"/>
      <c r="K7" s="13">
        <v>-243.34</v>
      </c>
      <c r="L7" s="14"/>
      <c r="M7" s="15">
        <v>-277890.11</v>
      </c>
      <c r="N7" s="13">
        <v>-2.08000000020547E-3</v>
      </c>
      <c r="O7" s="14"/>
      <c r="P7" s="15">
        <v>4.5229999581351897E-2</v>
      </c>
      <c r="Q7" s="13">
        <f>+B7+E7+H7+K7+N7</f>
        <v>2261.2479199999998</v>
      </c>
      <c r="R7" s="14">
        <f>+C7+F7+I7+L7+O7</f>
        <v>0</v>
      </c>
      <c r="S7" s="15">
        <f t="shared" si="0"/>
        <v>1951181.7852299998</v>
      </c>
      <c r="T7" s="16"/>
      <c r="U7" s="16"/>
      <c r="V7" s="16"/>
      <c r="W7" s="16"/>
    </row>
    <row r="8" spans="1:23" x14ac:dyDescent="0.25"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15"/>
      <c r="N8" s="13"/>
      <c r="O8" s="14"/>
      <c r="P8" s="15"/>
      <c r="Q8" s="13"/>
      <c r="R8" s="14"/>
      <c r="S8" s="15"/>
      <c r="T8" s="16"/>
      <c r="U8" s="16"/>
      <c r="V8" s="16"/>
      <c r="W8" s="16"/>
    </row>
    <row r="9" spans="1:23" s="1" customFormat="1" x14ac:dyDescent="0.25">
      <c r="A9" s="1" t="s">
        <v>9</v>
      </c>
      <c r="B9" s="17">
        <f>SUM(B6:B8)</f>
        <v>14600.59</v>
      </c>
      <c r="C9" s="18">
        <f t="shared" ref="C9:W9" si="1">SUM(C6:C8)</f>
        <v>0</v>
      </c>
      <c r="D9" s="19">
        <f t="shared" si="1"/>
        <v>3424132.4000000004</v>
      </c>
      <c r="E9" s="17">
        <f t="shared" si="1"/>
        <v>0</v>
      </c>
      <c r="F9" s="18">
        <f t="shared" si="1"/>
        <v>0</v>
      </c>
      <c r="G9" s="19">
        <f t="shared" si="1"/>
        <v>0</v>
      </c>
      <c r="H9" s="17">
        <f t="shared" si="1"/>
        <v>0</v>
      </c>
      <c r="I9" s="18">
        <f t="shared" si="1"/>
        <v>0</v>
      </c>
      <c r="J9" s="19">
        <f t="shared" si="1"/>
        <v>0</v>
      </c>
      <c r="K9" s="17">
        <f t="shared" si="1"/>
        <v>-5091.34</v>
      </c>
      <c r="L9" s="18">
        <f t="shared" si="1"/>
        <v>0</v>
      </c>
      <c r="M9" s="19">
        <f t="shared" si="1"/>
        <v>-391397.01</v>
      </c>
      <c r="N9" s="17">
        <f t="shared" si="1"/>
        <v>-2.08000000020547E-3</v>
      </c>
      <c r="O9" s="18">
        <f t="shared" si="1"/>
        <v>0</v>
      </c>
      <c r="P9" s="19">
        <f t="shared" si="1"/>
        <v>-1081553.6047700003</v>
      </c>
      <c r="Q9" s="17">
        <f t="shared" si="1"/>
        <v>9509.2479199999998</v>
      </c>
      <c r="R9" s="18">
        <f t="shared" si="1"/>
        <v>0</v>
      </c>
      <c r="S9" s="19">
        <f t="shared" si="1"/>
        <v>1951181.7852299998</v>
      </c>
      <c r="T9" s="20"/>
      <c r="U9" s="20"/>
      <c r="V9" s="20"/>
      <c r="W9" s="20"/>
    </row>
    <row r="10" spans="1:23" x14ac:dyDescent="0.25">
      <c r="B10" s="13"/>
      <c r="C10" s="14"/>
      <c r="D10" s="15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13"/>
      <c r="R10" s="14"/>
      <c r="S10" s="15"/>
      <c r="T10" s="16"/>
      <c r="U10" s="16"/>
      <c r="V10" s="16"/>
      <c r="W10" s="16"/>
    </row>
    <row r="11" spans="1:23" x14ac:dyDescent="0.25">
      <c r="A11" s="2" t="s">
        <v>10</v>
      </c>
      <c r="B11" s="13">
        <f>+B9</f>
        <v>14600.59</v>
      </c>
      <c r="C11" s="14">
        <f>+C9</f>
        <v>0</v>
      </c>
      <c r="D11" s="15"/>
      <c r="E11" s="13">
        <f>+E9</f>
        <v>0</v>
      </c>
      <c r="F11" s="14">
        <f>+F9</f>
        <v>0</v>
      </c>
      <c r="G11" s="15"/>
      <c r="H11" s="13">
        <f>+H9</f>
        <v>0</v>
      </c>
      <c r="I11" s="14">
        <f>+I9</f>
        <v>0</v>
      </c>
      <c r="J11" s="15"/>
      <c r="K11" s="13">
        <f>+K9</f>
        <v>-5091.34</v>
      </c>
      <c r="L11" s="14">
        <f>+L9</f>
        <v>0</v>
      </c>
      <c r="M11" s="15"/>
      <c r="N11" s="13">
        <f>+N9</f>
        <v>-2.08000000020547E-3</v>
      </c>
      <c r="O11" s="14">
        <f>+O9</f>
        <v>0</v>
      </c>
      <c r="P11" s="15"/>
      <c r="Q11" s="13">
        <f>+Q9</f>
        <v>9509.2479199999998</v>
      </c>
      <c r="R11" s="14">
        <f>+R9</f>
        <v>0</v>
      </c>
      <c r="S11" s="15"/>
      <c r="T11" s="16"/>
      <c r="U11" s="16"/>
      <c r="V11" s="16"/>
      <c r="W11" s="16"/>
    </row>
    <row r="12" spans="1:23" x14ac:dyDescent="0.25">
      <c r="A12" s="2" t="s">
        <v>11</v>
      </c>
      <c r="B12" s="21"/>
      <c r="C12" s="22"/>
      <c r="D12" s="23">
        <f>+D9</f>
        <v>3424132.4000000004</v>
      </c>
      <c r="E12" s="21"/>
      <c r="F12" s="22"/>
      <c r="G12" s="23">
        <f>+G9</f>
        <v>0</v>
      </c>
      <c r="H12" s="21"/>
      <c r="I12" s="22"/>
      <c r="J12" s="23">
        <f>+J9</f>
        <v>0</v>
      </c>
      <c r="K12" s="21"/>
      <c r="L12" s="22"/>
      <c r="M12" s="23">
        <f>+M9</f>
        <v>-391397.01</v>
      </c>
      <c r="N12" s="21"/>
      <c r="O12" s="22"/>
      <c r="P12" s="23">
        <f>+P9</f>
        <v>-1081553.6047700003</v>
      </c>
      <c r="Q12" s="21"/>
      <c r="R12" s="22"/>
      <c r="S12" s="23">
        <f>+S9</f>
        <v>1951181.7852299998</v>
      </c>
    </row>
    <row r="13" spans="1:23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23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W14" s="25"/>
    </row>
    <row r="15" spans="1:23" s="4" customFormat="1" x14ac:dyDescent="0.25">
      <c r="A15" s="4" t="s">
        <v>50</v>
      </c>
      <c r="B15" s="5" t="s">
        <v>1</v>
      </c>
      <c r="C15" s="6"/>
      <c r="D15" s="7"/>
      <c r="E15" s="5" t="s">
        <v>2</v>
      </c>
      <c r="F15" s="6"/>
      <c r="G15" s="7"/>
      <c r="H15" s="5" t="s">
        <v>3</v>
      </c>
      <c r="I15" s="6"/>
      <c r="J15" s="7"/>
      <c r="K15" s="5" t="s">
        <v>4</v>
      </c>
      <c r="L15" s="6"/>
      <c r="M15" s="7"/>
      <c r="N15" s="5" t="s">
        <v>5</v>
      </c>
      <c r="O15" s="6"/>
      <c r="P15" s="7"/>
      <c r="Q15" s="5" t="s">
        <v>6</v>
      </c>
      <c r="R15" s="6"/>
      <c r="S15" s="7"/>
    </row>
    <row r="16" spans="1:23" s="39" customFormat="1" ht="21" x14ac:dyDescent="0.25">
      <c r="B16" s="58" t="s">
        <v>52</v>
      </c>
      <c r="C16" s="37" t="s">
        <v>53</v>
      </c>
      <c r="D16" s="59" t="s">
        <v>54</v>
      </c>
      <c r="E16" s="58" t="s">
        <v>52</v>
      </c>
      <c r="F16" s="37" t="s">
        <v>53</v>
      </c>
      <c r="G16" s="59" t="s">
        <v>54</v>
      </c>
      <c r="H16" s="58" t="s">
        <v>52</v>
      </c>
      <c r="I16" s="37" t="s">
        <v>53</v>
      </c>
      <c r="J16" s="59" t="s">
        <v>54</v>
      </c>
      <c r="K16" s="58" t="s">
        <v>52</v>
      </c>
      <c r="L16" s="37" t="s">
        <v>53</v>
      </c>
      <c r="M16" s="59" t="s">
        <v>54</v>
      </c>
      <c r="N16" s="58" t="s">
        <v>52</v>
      </c>
      <c r="O16" s="37" t="s">
        <v>53</v>
      </c>
      <c r="P16" s="59" t="s">
        <v>54</v>
      </c>
      <c r="Q16" s="58" t="s">
        <v>52</v>
      </c>
      <c r="R16" s="37" t="s">
        <v>53</v>
      </c>
      <c r="S16" s="59" t="s">
        <v>54</v>
      </c>
    </row>
    <row r="17" spans="1:23" x14ac:dyDescent="0.25">
      <c r="A17" s="12" t="s">
        <v>7</v>
      </c>
      <c r="B17" s="13">
        <v>0</v>
      </c>
      <c r="C17" s="14">
        <v>2011.8999999999999</v>
      </c>
      <c r="D17" s="15">
        <v>0</v>
      </c>
      <c r="E17" s="13"/>
      <c r="F17" s="14"/>
      <c r="G17" s="15"/>
      <c r="H17" s="13"/>
      <c r="I17" s="14"/>
      <c r="J17" s="15"/>
      <c r="K17" s="13"/>
      <c r="L17" s="14">
        <v>-925.96</v>
      </c>
      <c r="M17" s="15"/>
      <c r="N17" s="13"/>
      <c r="O17" s="14">
        <v>2.2737367544323201E-13</v>
      </c>
      <c r="P17" s="15"/>
      <c r="Q17" s="13">
        <f t="shared" ref="Q17:S18" si="2">+B17+E17+H17+K17+N17</f>
        <v>0</v>
      </c>
      <c r="R17" s="14">
        <f t="shared" si="2"/>
        <v>1085.94</v>
      </c>
      <c r="S17" s="15">
        <f t="shared" si="2"/>
        <v>0</v>
      </c>
      <c r="T17" s="16"/>
      <c r="U17" s="16"/>
      <c r="V17" s="16"/>
      <c r="W17" s="16"/>
    </row>
    <row r="18" spans="1:23" x14ac:dyDescent="0.25">
      <c r="A18" s="2" t="s">
        <v>8</v>
      </c>
      <c r="B18" s="13">
        <v>3648.42</v>
      </c>
      <c r="C18" s="14">
        <v>0</v>
      </c>
      <c r="D18" s="15">
        <v>1128.56</v>
      </c>
      <c r="E18" s="13"/>
      <c r="F18" s="14"/>
      <c r="G18" s="15"/>
      <c r="H18" s="13"/>
      <c r="I18" s="14"/>
      <c r="J18" s="15"/>
      <c r="K18" s="13">
        <v>-292.20999999999998</v>
      </c>
      <c r="L18" s="14"/>
      <c r="M18" s="15">
        <v>-90.39</v>
      </c>
      <c r="N18" s="13"/>
      <c r="O18" s="14"/>
      <c r="P18" s="15">
        <v>-1.2050000002545901E-3</v>
      </c>
      <c r="Q18" s="13">
        <f t="shared" si="2"/>
        <v>3356.21</v>
      </c>
      <c r="R18" s="14">
        <f t="shared" si="2"/>
        <v>0</v>
      </c>
      <c r="S18" s="15">
        <f t="shared" si="2"/>
        <v>1038.1687949999996</v>
      </c>
      <c r="T18" s="16"/>
      <c r="U18" s="16"/>
      <c r="V18" s="16"/>
      <c r="W18" s="16"/>
    </row>
    <row r="19" spans="1:23" x14ac:dyDescent="0.25">
      <c r="B19" s="13"/>
      <c r="C19" s="14"/>
      <c r="D19" s="15"/>
      <c r="E19" s="13"/>
      <c r="F19" s="14"/>
      <c r="G19" s="15"/>
      <c r="H19" s="13"/>
      <c r="I19" s="14"/>
      <c r="J19" s="15"/>
      <c r="K19" s="13"/>
      <c r="L19" s="14"/>
      <c r="M19" s="15"/>
      <c r="N19" s="13"/>
      <c r="O19" s="14"/>
      <c r="P19" s="15"/>
      <c r="Q19" s="13"/>
      <c r="R19" s="14"/>
      <c r="S19" s="15"/>
      <c r="T19" s="16"/>
      <c r="U19" s="16"/>
      <c r="V19" s="16"/>
      <c r="W19" s="16"/>
    </row>
    <row r="20" spans="1:23" s="1" customFormat="1" x14ac:dyDescent="0.25">
      <c r="A20" s="1" t="s">
        <v>9</v>
      </c>
      <c r="B20" s="17">
        <f>SUM(B17:B19)</f>
        <v>3648.42</v>
      </c>
      <c r="C20" s="18">
        <f t="shared" ref="C20:U20" si="3">SUM(C17:C19)</f>
        <v>2011.8999999999999</v>
      </c>
      <c r="D20" s="19">
        <f t="shared" si="3"/>
        <v>1128.56</v>
      </c>
      <c r="E20" s="17">
        <f t="shared" si="3"/>
        <v>0</v>
      </c>
      <c r="F20" s="18">
        <f t="shared" si="3"/>
        <v>0</v>
      </c>
      <c r="G20" s="19">
        <f t="shared" si="3"/>
        <v>0</v>
      </c>
      <c r="H20" s="17">
        <f t="shared" si="3"/>
        <v>0</v>
      </c>
      <c r="I20" s="18">
        <f t="shared" si="3"/>
        <v>0</v>
      </c>
      <c r="J20" s="19">
        <f t="shared" si="3"/>
        <v>0</v>
      </c>
      <c r="K20" s="17">
        <f t="shared" si="3"/>
        <v>-292.20999999999998</v>
      </c>
      <c r="L20" s="18">
        <f t="shared" si="3"/>
        <v>-925.96</v>
      </c>
      <c r="M20" s="19">
        <f t="shared" si="3"/>
        <v>-90.39</v>
      </c>
      <c r="N20" s="17">
        <f t="shared" si="3"/>
        <v>0</v>
      </c>
      <c r="O20" s="18">
        <f t="shared" si="3"/>
        <v>2.2737367544323201E-13</v>
      </c>
      <c r="P20" s="19">
        <f t="shared" si="3"/>
        <v>-1.2050000002545901E-3</v>
      </c>
      <c r="Q20" s="17">
        <f t="shared" si="3"/>
        <v>3356.21</v>
      </c>
      <c r="R20" s="18">
        <f t="shared" si="3"/>
        <v>1085.94</v>
      </c>
      <c r="S20" s="19">
        <f t="shared" si="3"/>
        <v>1038.1687949999996</v>
      </c>
      <c r="T20" s="20"/>
      <c r="U20" s="20"/>
      <c r="V20" s="20"/>
      <c r="W20" s="20"/>
    </row>
    <row r="21" spans="1:23" x14ac:dyDescent="0.25"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14"/>
      <c r="M21" s="15"/>
      <c r="N21" s="13"/>
      <c r="O21" s="14"/>
      <c r="P21" s="15"/>
      <c r="Q21" s="13"/>
      <c r="R21" s="14"/>
      <c r="S21" s="15"/>
      <c r="T21" s="16"/>
      <c r="U21" s="16"/>
      <c r="V21" s="16"/>
      <c r="W21" s="16"/>
    </row>
    <row r="23" spans="1:23" x14ac:dyDescent="0.25">
      <c r="Q23" s="25"/>
    </row>
    <row r="24" spans="1:23" x14ac:dyDescent="0.25">
      <c r="A24" s="1"/>
      <c r="S24" s="25"/>
    </row>
  </sheetData>
  <mergeCells count="12">
    <mergeCell ref="B15:D15"/>
    <mergeCell ref="E15:G15"/>
    <mergeCell ref="H15:J15"/>
    <mergeCell ref="K15:M15"/>
    <mergeCell ref="N15:P15"/>
    <mergeCell ref="Q15:S15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CC693-295A-40EA-9D24-B44130EBC61B}">
  <sheetPr>
    <tabColor rgb="FFFFC000"/>
  </sheetPr>
  <dimension ref="A1:K50"/>
  <sheetViews>
    <sheetView workbookViewId="0">
      <pane xSplit="1" topLeftCell="B1" activePane="topRight" state="frozen"/>
      <selection activeCell="A14" sqref="A14"/>
      <selection pane="topRight" activeCell="A17" sqref="A17"/>
    </sheetView>
  </sheetViews>
  <sheetFormatPr defaultRowHeight="10.5" x14ac:dyDescent="0.25"/>
  <cols>
    <col min="1" max="1" width="25.81640625" style="2" bestFit="1" customWidth="1"/>
    <col min="2" max="4" width="14.453125" style="2" bestFit="1" customWidth="1"/>
    <col min="5" max="5" width="14.453125" style="2" customWidth="1"/>
    <col min="6" max="11" width="14.453125" style="2" bestFit="1" customWidth="1"/>
    <col min="12" max="16384" width="8.7265625" style="2"/>
  </cols>
  <sheetData>
    <row r="1" spans="1:11" x14ac:dyDescent="0.25">
      <c r="A1" s="1" t="s">
        <v>13</v>
      </c>
      <c r="G1" s="26"/>
    </row>
    <row r="4" spans="1:11" s="4" customFormat="1" x14ac:dyDescent="0.25">
      <c r="A4" s="4" t="s">
        <v>55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</row>
    <row r="5" spans="1:11" s="39" customFormat="1" ht="52.5" x14ac:dyDescent="0.25">
      <c r="B5" s="58" t="s">
        <v>56</v>
      </c>
      <c r="C5" s="58" t="s">
        <v>56</v>
      </c>
      <c r="D5" s="58" t="s">
        <v>56</v>
      </c>
      <c r="E5" s="58" t="s">
        <v>56</v>
      </c>
      <c r="F5" s="58" t="s">
        <v>56</v>
      </c>
      <c r="G5" s="58" t="s">
        <v>56</v>
      </c>
    </row>
    <row r="6" spans="1:11" x14ac:dyDescent="0.25">
      <c r="A6" s="12" t="s">
        <v>14</v>
      </c>
      <c r="B6" s="13">
        <v>0</v>
      </c>
      <c r="C6" s="13"/>
      <c r="D6" s="13"/>
      <c r="E6" s="13"/>
      <c r="F6" s="13"/>
      <c r="G6" s="13">
        <f>+B6+C6+D6+E6+F6</f>
        <v>0</v>
      </c>
      <c r="H6" s="16"/>
      <c r="I6" s="16"/>
      <c r="J6" s="16"/>
      <c r="K6" s="16"/>
    </row>
    <row r="7" spans="1:11" x14ac:dyDescent="0.25">
      <c r="A7" s="12" t="s">
        <v>15</v>
      </c>
      <c r="B7" s="13">
        <v>3928.4000000000005</v>
      </c>
      <c r="C7" s="13"/>
      <c r="D7" s="13"/>
      <c r="E7" s="13">
        <v>-1785.61</v>
      </c>
      <c r="F7" s="13"/>
      <c r="G7" s="13">
        <f>+B7+C7+D7+E7+F7</f>
        <v>2142.7900000000009</v>
      </c>
      <c r="H7" s="16"/>
      <c r="I7" s="16"/>
      <c r="J7" s="16"/>
      <c r="K7" s="16"/>
    </row>
    <row r="8" spans="1:11" x14ac:dyDescent="0.25">
      <c r="A8" s="12" t="s">
        <v>16</v>
      </c>
      <c r="B8" s="13">
        <v>0</v>
      </c>
      <c r="C8" s="13"/>
      <c r="D8" s="13"/>
      <c r="E8" s="13"/>
      <c r="F8" s="13"/>
      <c r="G8" s="13">
        <f>+B8+C8+D8+E8+F8</f>
        <v>0</v>
      </c>
      <c r="H8" s="16"/>
      <c r="I8" s="16"/>
      <c r="J8" s="16"/>
      <c r="K8" s="16"/>
    </row>
    <row r="9" spans="1:11" x14ac:dyDescent="0.25">
      <c r="A9" s="12" t="s">
        <v>17</v>
      </c>
      <c r="B9" s="13">
        <v>4410.5300000000007</v>
      </c>
      <c r="C9" s="13">
        <v>3300</v>
      </c>
      <c r="D9" s="13"/>
      <c r="E9" s="13">
        <v>-2456.59</v>
      </c>
      <c r="F9" s="13"/>
      <c r="G9" s="13">
        <f>+B9+C9+D9+E9+F9</f>
        <v>5253.9400000000005</v>
      </c>
      <c r="H9" s="16"/>
      <c r="I9" s="16"/>
      <c r="J9" s="16"/>
      <c r="K9" s="16"/>
    </row>
    <row r="10" spans="1:11" x14ac:dyDescent="0.25">
      <c r="A10" s="12" t="s">
        <v>18</v>
      </c>
      <c r="B10" s="13">
        <v>0</v>
      </c>
      <c r="C10" s="13"/>
      <c r="D10" s="13"/>
      <c r="E10" s="13"/>
      <c r="F10" s="13"/>
      <c r="G10" s="13">
        <f>+B10+C10+D10+E10+F10</f>
        <v>0</v>
      </c>
      <c r="H10" s="16"/>
      <c r="I10" s="16"/>
      <c r="J10" s="16"/>
      <c r="K10" s="16"/>
    </row>
    <row r="11" spans="1:11" x14ac:dyDescent="0.25">
      <c r="B11" s="13"/>
      <c r="C11" s="13"/>
      <c r="D11" s="13"/>
      <c r="E11" s="13"/>
      <c r="F11" s="13"/>
      <c r="G11" s="13"/>
      <c r="H11" s="16"/>
      <c r="I11" s="16"/>
      <c r="J11" s="16"/>
      <c r="K11" s="16"/>
    </row>
    <row r="12" spans="1:11" s="1" customFormat="1" x14ac:dyDescent="0.25">
      <c r="A12" s="1" t="s">
        <v>9</v>
      </c>
      <c r="B12" s="17">
        <f t="shared" ref="B12:I12" si="0">SUM(B6:B11)</f>
        <v>8338.93</v>
      </c>
      <c r="C12" s="17">
        <f t="shared" si="0"/>
        <v>3300</v>
      </c>
      <c r="D12" s="17">
        <f t="shared" si="0"/>
        <v>0</v>
      </c>
      <c r="E12" s="17">
        <f t="shared" si="0"/>
        <v>-4242.2</v>
      </c>
      <c r="F12" s="17">
        <f t="shared" si="0"/>
        <v>0</v>
      </c>
      <c r="G12" s="17">
        <f t="shared" si="0"/>
        <v>7396.7300000000014</v>
      </c>
      <c r="H12" s="20"/>
      <c r="I12" s="20"/>
      <c r="J12" s="20"/>
      <c r="K12" s="20"/>
    </row>
    <row r="13" spans="1:11" x14ac:dyDescent="0.25">
      <c r="B13" s="13"/>
      <c r="C13" s="13"/>
      <c r="D13" s="13"/>
      <c r="E13" s="13"/>
      <c r="F13" s="13"/>
      <c r="G13" s="13"/>
      <c r="H13" s="16"/>
      <c r="I13" s="16"/>
      <c r="J13" s="16"/>
      <c r="K13" s="16"/>
    </row>
    <row r="14" spans="1:11" x14ac:dyDescent="0.25">
      <c r="B14" s="24"/>
      <c r="C14" s="24"/>
      <c r="D14" s="24"/>
      <c r="E14" s="24"/>
      <c r="G14" s="24"/>
    </row>
    <row r="15" spans="1:11" x14ac:dyDescent="0.25">
      <c r="B15" s="24"/>
      <c r="C15" s="24"/>
      <c r="D15" s="24"/>
      <c r="E15" s="24"/>
      <c r="F15" s="24"/>
      <c r="G15" s="24"/>
    </row>
    <row r="16" spans="1:11" x14ac:dyDescent="0.25">
      <c r="B16" s="24"/>
      <c r="C16" s="24"/>
      <c r="D16" s="24"/>
      <c r="E16" s="24"/>
      <c r="F16" s="24"/>
      <c r="G16" s="24"/>
    </row>
    <row r="17" spans="2:7" x14ac:dyDescent="0.25">
      <c r="B17" s="24"/>
      <c r="C17" s="24"/>
      <c r="D17" s="24"/>
      <c r="E17" s="24"/>
      <c r="F17" s="24"/>
      <c r="G17" s="24"/>
    </row>
    <row r="18" spans="2:7" x14ac:dyDescent="0.25">
      <c r="B18" s="24"/>
      <c r="C18" s="24"/>
      <c r="D18" s="24"/>
      <c r="E18" s="24"/>
      <c r="F18" s="24"/>
      <c r="G18" s="24"/>
    </row>
    <row r="19" spans="2:7" x14ac:dyDescent="0.25">
      <c r="B19" s="24"/>
      <c r="C19" s="24"/>
      <c r="D19" s="24"/>
      <c r="E19" s="24"/>
      <c r="F19" s="24"/>
      <c r="G19" s="24"/>
    </row>
    <row r="20" spans="2:7" x14ac:dyDescent="0.25">
      <c r="B20" s="24"/>
      <c r="C20" s="24"/>
      <c r="D20" s="24"/>
      <c r="E20" s="24"/>
      <c r="F20" s="24"/>
      <c r="G20" s="24"/>
    </row>
    <row r="21" spans="2:7" x14ac:dyDescent="0.25">
      <c r="B21" s="24"/>
      <c r="C21" s="24"/>
      <c r="D21" s="24"/>
      <c r="E21" s="24"/>
      <c r="F21" s="24"/>
      <c r="G21" s="24"/>
    </row>
    <row r="22" spans="2:7" x14ac:dyDescent="0.25">
      <c r="B22" s="24"/>
      <c r="C22" s="24"/>
      <c r="D22" s="24"/>
      <c r="E22" s="24"/>
      <c r="F22" s="24"/>
      <c r="G22" s="24"/>
    </row>
    <row r="23" spans="2:7" x14ac:dyDescent="0.25">
      <c r="B23" s="24"/>
      <c r="C23" s="24"/>
      <c r="D23" s="24"/>
      <c r="E23" s="24"/>
      <c r="F23" s="24"/>
      <c r="G23" s="24"/>
    </row>
    <row r="24" spans="2:7" x14ac:dyDescent="0.25">
      <c r="B24" s="24"/>
      <c r="C24" s="24"/>
      <c r="D24" s="24"/>
      <c r="E24" s="24"/>
      <c r="F24" s="24"/>
      <c r="G24" s="24"/>
    </row>
    <row r="25" spans="2:7" x14ac:dyDescent="0.25">
      <c r="B25" s="24"/>
      <c r="C25" s="24"/>
      <c r="D25" s="24"/>
      <c r="E25" s="24"/>
      <c r="F25" s="24"/>
      <c r="G25" s="24"/>
    </row>
    <row r="26" spans="2:7" x14ac:dyDescent="0.25">
      <c r="B26" s="24"/>
      <c r="C26" s="24"/>
      <c r="D26" s="24"/>
      <c r="E26" s="24"/>
      <c r="F26" s="24"/>
      <c r="G26" s="24"/>
    </row>
    <row r="27" spans="2:7" x14ac:dyDescent="0.25">
      <c r="B27" s="24"/>
      <c r="C27" s="24"/>
      <c r="D27" s="24"/>
      <c r="E27" s="24"/>
      <c r="F27" s="24"/>
      <c r="G27" s="24"/>
    </row>
    <row r="28" spans="2:7" x14ac:dyDescent="0.25">
      <c r="B28" s="24"/>
      <c r="C28" s="24"/>
      <c r="D28" s="24"/>
      <c r="E28" s="24"/>
      <c r="F28" s="24"/>
      <c r="G28" s="24"/>
    </row>
    <row r="29" spans="2:7" x14ac:dyDescent="0.25">
      <c r="B29" s="24"/>
      <c r="C29" s="24"/>
      <c r="D29" s="24"/>
      <c r="E29" s="24"/>
      <c r="F29" s="24"/>
      <c r="G29" s="24"/>
    </row>
    <row r="30" spans="2:7" x14ac:dyDescent="0.25">
      <c r="B30" s="24"/>
      <c r="C30" s="24"/>
      <c r="D30" s="24"/>
      <c r="E30" s="24"/>
      <c r="F30" s="24"/>
      <c r="G30" s="24"/>
    </row>
    <row r="31" spans="2:7" x14ac:dyDescent="0.25">
      <c r="B31" s="24"/>
      <c r="C31" s="24"/>
      <c r="D31" s="24"/>
      <c r="E31" s="24"/>
      <c r="F31" s="24"/>
      <c r="G31" s="24"/>
    </row>
    <row r="32" spans="2:7" x14ac:dyDescent="0.25">
      <c r="B32" s="24"/>
      <c r="C32" s="24"/>
      <c r="D32" s="24"/>
      <c r="E32" s="24"/>
      <c r="F32" s="24"/>
      <c r="G32" s="24"/>
    </row>
    <row r="33" spans="1:11" x14ac:dyDescent="0.25">
      <c r="B33" s="24"/>
      <c r="C33" s="24"/>
      <c r="D33" s="24"/>
      <c r="E33" s="24"/>
      <c r="F33" s="24"/>
      <c r="G33" s="24"/>
    </row>
    <row r="34" spans="1:11" x14ac:dyDescent="0.25">
      <c r="B34" s="24"/>
      <c r="C34" s="24"/>
      <c r="D34" s="24"/>
      <c r="E34" s="24"/>
      <c r="F34" s="24"/>
      <c r="G34" s="24"/>
    </row>
    <row r="35" spans="1:11" x14ac:dyDescent="0.25">
      <c r="B35" s="24"/>
      <c r="C35" s="24"/>
      <c r="D35" s="24"/>
      <c r="E35" s="24"/>
      <c r="F35" s="24"/>
      <c r="G35" s="24"/>
    </row>
    <row r="36" spans="1:11" x14ac:dyDescent="0.25">
      <c r="B36" s="24"/>
      <c r="C36" s="24"/>
      <c r="D36" s="24"/>
      <c r="E36" s="24"/>
      <c r="F36" s="24"/>
      <c r="G36" s="24"/>
    </row>
    <row r="37" spans="1:11" x14ac:dyDescent="0.25">
      <c r="B37" s="24"/>
      <c r="C37" s="24"/>
      <c r="D37" s="24"/>
      <c r="E37" s="24"/>
      <c r="F37" s="24"/>
      <c r="G37" s="24"/>
    </row>
    <row r="38" spans="1:11" x14ac:dyDescent="0.25">
      <c r="B38" s="24"/>
      <c r="C38" s="24"/>
      <c r="D38" s="24"/>
      <c r="E38" s="24"/>
      <c r="F38" s="24"/>
      <c r="G38" s="24"/>
    </row>
    <row r="39" spans="1:11" x14ac:dyDescent="0.25">
      <c r="B39" s="24"/>
      <c r="C39" s="24"/>
      <c r="D39" s="24"/>
      <c r="E39" s="24"/>
      <c r="F39" s="24"/>
      <c r="G39" s="24"/>
    </row>
    <row r="40" spans="1:11" x14ac:dyDescent="0.25">
      <c r="B40" s="24"/>
      <c r="C40" s="24"/>
      <c r="D40" s="24"/>
      <c r="E40" s="24"/>
      <c r="F40" s="24"/>
      <c r="G40" s="24"/>
      <c r="K40" s="25"/>
    </row>
    <row r="41" spans="1:11" s="4" customFormat="1" x14ac:dyDescent="0.25">
      <c r="A41" s="4" t="s">
        <v>12</v>
      </c>
      <c r="B41" s="27" t="s">
        <v>19</v>
      </c>
      <c r="C41" s="27" t="s">
        <v>2</v>
      </c>
      <c r="D41" s="27" t="s">
        <v>3</v>
      </c>
      <c r="E41" s="27" t="s">
        <v>4</v>
      </c>
      <c r="F41" s="27" t="s">
        <v>5</v>
      </c>
      <c r="G41" s="27" t="s">
        <v>1</v>
      </c>
    </row>
    <row r="42" spans="1:11" s="8" customFormat="1" x14ac:dyDescent="0.25">
      <c r="B42" s="9">
        <v>3041</v>
      </c>
      <c r="C42" s="9">
        <v>3041</v>
      </c>
      <c r="D42" s="9">
        <v>3041</v>
      </c>
      <c r="E42" s="9">
        <v>3041</v>
      </c>
      <c r="F42" s="9">
        <v>3041</v>
      </c>
      <c r="G42" s="9">
        <v>3041</v>
      </c>
    </row>
    <row r="43" spans="1:11" x14ac:dyDescent="0.25">
      <c r="A43" s="12" t="s">
        <v>7</v>
      </c>
      <c r="B43" s="13"/>
      <c r="C43" s="13"/>
      <c r="D43" s="13"/>
      <c r="E43" s="13"/>
      <c r="F43" s="13"/>
      <c r="G43" s="13">
        <f>+B43+C43+D43+E43+F43</f>
        <v>0</v>
      </c>
      <c r="H43" s="16"/>
      <c r="I43" s="16"/>
      <c r="J43" s="16"/>
      <c r="K43" s="16"/>
    </row>
    <row r="44" spans="1:11" x14ac:dyDescent="0.25">
      <c r="A44" s="2" t="s">
        <v>8</v>
      </c>
      <c r="B44" s="13">
        <v>3941</v>
      </c>
      <c r="C44" s="13"/>
      <c r="D44" s="13"/>
      <c r="E44" s="13">
        <v>-292.20999999999998</v>
      </c>
      <c r="F44" s="13">
        <v>-0.37</v>
      </c>
      <c r="G44" s="13">
        <f>+B44+C44+D44+E44+F44</f>
        <v>3648.42</v>
      </c>
      <c r="H44" s="16"/>
      <c r="I44" s="16"/>
      <c r="J44" s="16"/>
      <c r="K44" s="16"/>
    </row>
    <row r="45" spans="1:11" x14ac:dyDescent="0.25">
      <c r="B45" s="13"/>
      <c r="C45" s="13"/>
      <c r="D45" s="13"/>
      <c r="E45" s="13"/>
      <c r="F45" s="13"/>
      <c r="G45" s="13"/>
      <c r="H45" s="16"/>
      <c r="I45" s="16"/>
      <c r="J45" s="16"/>
      <c r="K45" s="16"/>
    </row>
    <row r="46" spans="1:11" s="1" customFormat="1" x14ac:dyDescent="0.25">
      <c r="A46" s="1" t="s">
        <v>9</v>
      </c>
      <c r="B46" s="17">
        <f>SUM(B43:B45)</f>
        <v>3941</v>
      </c>
      <c r="C46" s="17">
        <f t="shared" ref="C46:I46" si="1">SUM(C43:C45)</f>
        <v>0</v>
      </c>
      <c r="D46" s="17">
        <f t="shared" si="1"/>
        <v>0</v>
      </c>
      <c r="E46" s="17">
        <f t="shared" si="1"/>
        <v>-292.20999999999998</v>
      </c>
      <c r="F46" s="17">
        <f t="shared" si="1"/>
        <v>-0.37</v>
      </c>
      <c r="G46" s="17">
        <f t="shared" si="1"/>
        <v>3648.42</v>
      </c>
      <c r="H46" s="20"/>
      <c r="I46" s="20"/>
      <c r="J46" s="20"/>
      <c r="K46" s="20"/>
    </row>
    <row r="47" spans="1:11" x14ac:dyDescent="0.25">
      <c r="B47" s="13"/>
      <c r="C47" s="13"/>
      <c r="D47" s="13"/>
      <c r="E47" s="13"/>
      <c r="F47" s="13"/>
      <c r="G47" s="13"/>
      <c r="H47" s="16"/>
      <c r="I47" s="16"/>
      <c r="J47" s="16"/>
      <c r="K47" s="16"/>
    </row>
    <row r="49" spans="1:7" x14ac:dyDescent="0.25">
      <c r="G49" s="25"/>
    </row>
    <row r="50" spans="1:7" x14ac:dyDescent="0.25">
      <c r="A5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7EBC-8030-4DC4-BBEA-592C5CD41671}">
  <sheetPr>
    <tabColor rgb="FFFFC000"/>
  </sheetPr>
  <dimension ref="A1:BA50"/>
  <sheetViews>
    <sheetView workbookViewId="0">
      <pane xSplit="1" topLeftCell="B1" activePane="topRight" state="frozen"/>
      <selection activeCell="A14" sqref="A14"/>
      <selection pane="topRight" activeCell="A59" sqref="A59"/>
    </sheetView>
  </sheetViews>
  <sheetFormatPr defaultRowHeight="10.5" x14ac:dyDescent="0.25"/>
  <cols>
    <col min="1" max="1" width="25.81640625" style="2" bestFit="1" customWidth="1"/>
    <col min="2" max="2" width="14.453125" style="2" bestFit="1" customWidth="1"/>
    <col min="3" max="9" width="14.453125" style="2" customWidth="1"/>
    <col min="10" max="10" width="14.453125" style="2" bestFit="1" customWidth="1"/>
    <col min="11" max="17" width="14.453125" style="2" customWidth="1"/>
    <col min="18" max="18" width="14.453125" style="2" bestFit="1" customWidth="1"/>
    <col min="19" max="33" width="14.453125" style="2" customWidth="1"/>
    <col min="34" max="34" width="14.453125" style="2" bestFit="1" customWidth="1"/>
    <col min="35" max="41" width="14.453125" style="2" customWidth="1"/>
    <col min="42" max="42" width="14.453125" style="2" bestFit="1" customWidth="1"/>
    <col min="43" max="44" width="14.453125" style="2" customWidth="1"/>
    <col min="45" max="45" width="14.453125" style="2" bestFit="1" customWidth="1"/>
    <col min="46" max="49" width="14.453125" style="2" customWidth="1"/>
    <col min="50" max="53" width="14.453125" style="2" bestFit="1" customWidth="1"/>
    <col min="54" max="16384" width="8.7265625" style="2"/>
  </cols>
  <sheetData>
    <row r="1" spans="1:53" x14ac:dyDescent="0.25">
      <c r="A1" s="1" t="s">
        <v>13</v>
      </c>
      <c r="AP1" s="26"/>
      <c r="AQ1" s="26"/>
      <c r="AU1" s="26"/>
    </row>
    <row r="4" spans="1:53" s="4" customFormat="1" x14ac:dyDescent="0.25">
      <c r="A4" s="4" t="s">
        <v>50</v>
      </c>
      <c r="B4" s="5" t="s">
        <v>1</v>
      </c>
      <c r="C4" s="6"/>
      <c r="D4" s="6"/>
      <c r="E4" s="6"/>
      <c r="F4" s="6"/>
      <c r="G4" s="6"/>
      <c r="H4" s="6"/>
      <c r="I4" s="6"/>
      <c r="J4" s="5" t="s">
        <v>2</v>
      </c>
      <c r="K4" s="6"/>
      <c r="L4" s="6"/>
      <c r="M4" s="6"/>
      <c r="N4" s="6"/>
      <c r="O4" s="6"/>
      <c r="P4" s="6"/>
      <c r="Q4" s="7"/>
      <c r="R4" s="5" t="s">
        <v>3</v>
      </c>
      <c r="S4" s="6"/>
      <c r="T4" s="6"/>
      <c r="U4" s="6"/>
      <c r="V4" s="6"/>
      <c r="W4" s="6"/>
      <c r="X4" s="6"/>
      <c r="Y4" s="7"/>
      <c r="Z4" s="5" t="s">
        <v>4</v>
      </c>
      <c r="AA4" s="6"/>
      <c r="AB4" s="6"/>
      <c r="AC4" s="6"/>
      <c r="AD4" s="6"/>
      <c r="AE4" s="6"/>
      <c r="AF4" s="6"/>
      <c r="AG4" s="7"/>
      <c r="AH4" s="5" t="s">
        <v>5</v>
      </c>
      <c r="AI4" s="6"/>
      <c r="AJ4" s="6"/>
      <c r="AK4" s="6"/>
      <c r="AL4" s="6"/>
      <c r="AM4" s="6"/>
      <c r="AN4" s="6"/>
      <c r="AO4" s="7"/>
      <c r="AP4" s="5" t="s">
        <v>6</v>
      </c>
      <c r="AQ4" s="6"/>
      <c r="AR4" s="6"/>
      <c r="AS4" s="6"/>
      <c r="AT4" s="6"/>
      <c r="AU4" s="6"/>
      <c r="AV4" s="6"/>
      <c r="AW4" s="7"/>
    </row>
    <row r="5" spans="1:53" s="39" customFormat="1" ht="42" x14ac:dyDescent="0.25">
      <c r="A5" s="38"/>
      <c r="B5" s="60" t="s">
        <v>57</v>
      </c>
      <c r="C5" s="60" t="s">
        <v>58</v>
      </c>
      <c r="D5" s="60" t="s">
        <v>59</v>
      </c>
      <c r="E5" s="60" t="s">
        <v>52</v>
      </c>
      <c r="F5" s="60" t="s">
        <v>53</v>
      </c>
      <c r="G5" s="60" t="s">
        <v>63</v>
      </c>
      <c r="H5" s="60" t="s">
        <v>54</v>
      </c>
      <c r="I5" s="59" t="s">
        <v>65</v>
      </c>
      <c r="J5" s="60" t="s">
        <v>57</v>
      </c>
      <c r="K5" s="60" t="s">
        <v>58</v>
      </c>
      <c r="L5" s="60" t="s">
        <v>59</v>
      </c>
      <c r="M5" s="60" t="s">
        <v>52</v>
      </c>
      <c r="N5" s="60" t="s">
        <v>53</v>
      </c>
      <c r="O5" s="60" t="s">
        <v>63</v>
      </c>
      <c r="P5" s="60" t="s">
        <v>54</v>
      </c>
      <c r="Q5" s="59" t="s">
        <v>65</v>
      </c>
      <c r="R5" s="60" t="s">
        <v>57</v>
      </c>
      <c r="S5" s="60" t="s">
        <v>58</v>
      </c>
      <c r="T5" s="60" t="s">
        <v>59</v>
      </c>
      <c r="U5" s="60" t="s">
        <v>52</v>
      </c>
      <c r="V5" s="60" t="s">
        <v>53</v>
      </c>
      <c r="W5" s="60" t="s">
        <v>63</v>
      </c>
      <c r="X5" s="60" t="s">
        <v>54</v>
      </c>
      <c r="Y5" s="59" t="s">
        <v>65</v>
      </c>
      <c r="Z5" s="60" t="s">
        <v>57</v>
      </c>
      <c r="AA5" s="60" t="s">
        <v>58</v>
      </c>
      <c r="AB5" s="60" t="s">
        <v>59</v>
      </c>
      <c r="AC5" s="60" t="s">
        <v>52</v>
      </c>
      <c r="AD5" s="60" t="s">
        <v>53</v>
      </c>
      <c r="AE5" s="60" t="s">
        <v>63</v>
      </c>
      <c r="AF5" s="60" t="s">
        <v>54</v>
      </c>
      <c r="AG5" s="59" t="s">
        <v>65</v>
      </c>
      <c r="AH5" s="60" t="s">
        <v>57</v>
      </c>
      <c r="AI5" s="60" t="s">
        <v>58</v>
      </c>
      <c r="AJ5" s="60" t="s">
        <v>59</v>
      </c>
      <c r="AK5" s="60" t="s">
        <v>52</v>
      </c>
      <c r="AL5" s="60" t="s">
        <v>53</v>
      </c>
      <c r="AM5" s="60" t="s">
        <v>63</v>
      </c>
      <c r="AN5" s="60" t="s">
        <v>54</v>
      </c>
      <c r="AO5" s="59" t="s">
        <v>65</v>
      </c>
      <c r="AP5" s="60" t="s">
        <v>57</v>
      </c>
      <c r="AQ5" s="60" t="s">
        <v>58</v>
      </c>
      <c r="AR5" s="60" t="s">
        <v>59</v>
      </c>
      <c r="AS5" s="60" t="s">
        <v>52</v>
      </c>
      <c r="AT5" s="60" t="s">
        <v>53</v>
      </c>
      <c r="AU5" s="60" t="s">
        <v>63</v>
      </c>
      <c r="AV5" s="60" t="s">
        <v>54</v>
      </c>
      <c r="AW5" s="59" t="s">
        <v>65</v>
      </c>
    </row>
    <row r="6" spans="1:53" x14ac:dyDescent="0.25">
      <c r="A6" s="12" t="s">
        <v>14</v>
      </c>
      <c r="B6" s="13">
        <v>0</v>
      </c>
      <c r="C6" s="14">
        <v>0</v>
      </c>
      <c r="D6" s="14">
        <v>0</v>
      </c>
      <c r="E6" s="14">
        <v>6317332.1266310094</v>
      </c>
      <c r="F6" s="14">
        <v>0</v>
      </c>
      <c r="G6" s="14">
        <v>0</v>
      </c>
      <c r="H6" s="14">
        <v>0</v>
      </c>
      <c r="I6" s="14">
        <v>0</v>
      </c>
      <c r="J6" s="13"/>
      <c r="K6" s="14"/>
      <c r="L6" s="14"/>
      <c r="M6" s="14"/>
      <c r="N6" s="14"/>
      <c r="O6" s="14"/>
      <c r="P6" s="14"/>
      <c r="Q6" s="15"/>
      <c r="R6" s="13"/>
      <c r="S6" s="14"/>
      <c r="T6" s="14"/>
      <c r="U6" s="14"/>
      <c r="V6" s="14"/>
      <c r="W6" s="14"/>
      <c r="X6" s="14"/>
      <c r="Y6" s="15"/>
      <c r="Z6" s="13"/>
      <c r="AA6" s="14"/>
      <c r="AB6" s="14"/>
      <c r="AC6" s="14">
        <f>-236636.854454+55581.01</f>
        <v>-181055.84445399998</v>
      </c>
      <c r="AD6" s="14"/>
      <c r="AE6" s="14"/>
      <c r="AF6" s="14"/>
      <c r="AG6" s="15"/>
      <c r="AH6" s="13"/>
      <c r="AI6" s="14"/>
      <c r="AJ6" s="14"/>
      <c r="AK6" s="14">
        <v>143970.08586899299</v>
      </c>
      <c r="AL6" s="14"/>
      <c r="AM6" s="14"/>
      <c r="AN6" s="14"/>
      <c r="AO6" s="14"/>
      <c r="AP6" s="13">
        <f>+B6+J6+R6+Z6+AH6</f>
        <v>0</v>
      </c>
      <c r="AQ6" s="14">
        <f t="shared" ref="AQ6:AW10" si="0">+C6+K6+S6+AA6+AI6</f>
        <v>0</v>
      </c>
      <c r="AR6" s="14">
        <f t="shared" si="0"/>
        <v>0</v>
      </c>
      <c r="AS6" s="14">
        <f t="shared" si="0"/>
        <v>6280246.3680460025</v>
      </c>
      <c r="AT6" s="14">
        <f t="shared" si="0"/>
        <v>0</v>
      </c>
      <c r="AU6" s="14">
        <f t="shared" si="0"/>
        <v>0</v>
      </c>
      <c r="AV6" s="14">
        <f t="shared" si="0"/>
        <v>0</v>
      </c>
      <c r="AW6" s="15">
        <f t="shared" si="0"/>
        <v>0</v>
      </c>
      <c r="AX6" s="16"/>
      <c r="AY6" s="16"/>
      <c r="AZ6" s="16"/>
      <c r="BA6" s="16"/>
    </row>
    <row r="7" spans="1:53" x14ac:dyDescent="0.25">
      <c r="A7" s="12" t="s">
        <v>15</v>
      </c>
      <c r="B7" s="13">
        <v>0</v>
      </c>
      <c r="C7" s="14">
        <v>0</v>
      </c>
      <c r="D7" s="14">
        <v>3153.29</v>
      </c>
      <c r="E7" s="14">
        <v>667.82000000000698</v>
      </c>
      <c r="F7" s="14">
        <v>0</v>
      </c>
      <c r="G7" s="14">
        <v>5.2</v>
      </c>
      <c r="H7" s="14">
        <v>0</v>
      </c>
      <c r="I7" s="14">
        <v>34.999999999999993</v>
      </c>
      <c r="J7" s="13"/>
      <c r="K7" s="14"/>
      <c r="L7" s="14"/>
      <c r="M7" s="14"/>
      <c r="N7" s="14"/>
      <c r="O7" s="14"/>
      <c r="P7" s="14"/>
      <c r="Q7" s="15"/>
      <c r="R7" s="13"/>
      <c r="S7" s="14"/>
      <c r="T7" s="14"/>
      <c r="U7" s="14"/>
      <c r="V7" s="14"/>
      <c r="W7" s="14"/>
      <c r="X7" s="14"/>
      <c r="Y7" s="15"/>
      <c r="Z7" s="13"/>
      <c r="AA7" s="14"/>
      <c r="AB7" s="14"/>
      <c r="AC7" s="14">
        <v>-267.12799999999999</v>
      </c>
      <c r="AD7" s="14"/>
      <c r="AE7" s="14">
        <v>-5.2</v>
      </c>
      <c r="AF7" s="14"/>
      <c r="AG7" s="15">
        <v>-35</v>
      </c>
      <c r="AH7" s="13"/>
      <c r="AI7" s="14"/>
      <c r="AJ7" s="14">
        <v>59.9</v>
      </c>
      <c r="AK7" s="14">
        <f>-340.790000000007-59.9</f>
        <v>-400.69000000000699</v>
      </c>
      <c r="AL7" s="14"/>
      <c r="AM7" s="14"/>
      <c r="AN7" s="14"/>
      <c r="AO7" s="15"/>
      <c r="AP7" s="13">
        <f t="shared" ref="AP7:AP10" si="1">+B7+J7+R7+Z7+AH7</f>
        <v>0</v>
      </c>
      <c r="AQ7" s="14">
        <f t="shared" si="0"/>
        <v>0</v>
      </c>
      <c r="AR7" s="14">
        <f t="shared" si="0"/>
        <v>3213.19</v>
      </c>
      <c r="AS7" s="14">
        <f t="shared" si="0"/>
        <v>2.0000000000095497E-3</v>
      </c>
      <c r="AT7" s="14">
        <f t="shared" si="0"/>
        <v>0</v>
      </c>
      <c r="AU7" s="14">
        <f t="shared" si="0"/>
        <v>0</v>
      </c>
      <c r="AV7" s="14">
        <f t="shared" si="0"/>
        <v>0</v>
      </c>
      <c r="AW7" s="15">
        <f t="shared" si="0"/>
        <v>-7.1054273576010019E-15</v>
      </c>
      <c r="AX7" s="16"/>
      <c r="AY7" s="16"/>
      <c r="AZ7" s="16"/>
      <c r="BA7" s="16"/>
    </row>
    <row r="8" spans="1:53" x14ac:dyDescent="0.25">
      <c r="A8" s="12" t="s">
        <v>16</v>
      </c>
      <c r="B8" s="13">
        <v>1764.1100000000001</v>
      </c>
      <c r="C8" s="14">
        <v>0</v>
      </c>
      <c r="D8" s="14">
        <v>4247.5300000000007</v>
      </c>
      <c r="E8" s="14">
        <v>208.4</v>
      </c>
      <c r="F8" s="14">
        <v>0</v>
      </c>
      <c r="G8" s="14">
        <v>0</v>
      </c>
      <c r="H8" s="14">
        <v>0</v>
      </c>
      <c r="I8" s="14">
        <v>0</v>
      </c>
      <c r="J8" s="13"/>
      <c r="K8" s="14"/>
      <c r="L8" s="14"/>
      <c r="M8" s="14"/>
      <c r="N8" s="14"/>
      <c r="O8" s="14"/>
      <c r="P8" s="14"/>
      <c r="Q8" s="15"/>
      <c r="R8" s="13"/>
      <c r="S8" s="14"/>
      <c r="T8" s="14"/>
      <c r="U8" s="14"/>
      <c r="V8" s="14"/>
      <c r="W8" s="14"/>
      <c r="X8" s="14"/>
      <c r="Y8" s="15"/>
      <c r="Z8" s="14">
        <v>-185.7</v>
      </c>
      <c r="AA8" s="14"/>
      <c r="AB8" s="14">
        <v>-2976.75</v>
      </c>
      <c r="AC8" s="14">
        <v>-27.786999999999999</v>
      </c>
      <c r="AD8" s="14"/>
      <c r="AE8" s="14"/>
      <c r="AF8" s="14"/>
      <c r="AG8" s="15"/>
      <c r="AH8" s="13"/>
      <c r="AI8" s="14"/>
      <c r="AJ8" s="14">
        <v>9131.2240000000002</v>
      </c>
      <c r="AK8" s="14"/>
      <c r="AL8" s="14"/>
      <c r="AM8" s="14"/>
      <c r="AN8" s="14"/>
      <c r="AO8" s="15"/>
      <c r="AP8" s="13">
        <f t="shared" si="1"/>
        <v>1578.41</v>
      </c>
      <c r="AQ8" s="14">
        <f t="shared" si="0"/>
        <v>0</v>
      </c>
      <c r="AR8" s="14">
        <f t="shared" si="0"/>
        <v>10402.004000000001</v>
      </c>
      <c r="AS8" s="14">
        <f t="shared" si="0"/>
        <v>180.613</v>
      </c>
      <c r="AT8" s="14">
        <f t="shared" si="0"/>
        <v>0</v>
      </c>
      <c r="AU8" s="14">
        <f t="shared" si="0"/>
        <v>0</v>
      </c>
      <c r="AV8" s="14">
        <f t="shared" si="0"/>
        <v>0</v>
      </c>
      <c r="AW8" s="15">
        <f t="shared" si="0"/>
        <v>0</v>
      </c>
      <c r="AX8" s="16"/>
      <c r="AY8" s="16"/>
      <c r="AZ8" s="16"/>
      <c r="BA8" s="16"/>
    </row>
    <row r="9" spans="1:53" x14ac:dyDescent="0.25">
      <c r="A9" s="12" t="s">
        <v>17</v>
      </c>
      <c r="B9" s="13">
        <v>603.39</v>
      </c>
      <c r="C9" s="14">
        <v>11244.96</v>
      </c>
      <c r="D9" s="14">
        <v>9541.2099999999991</v>
      </c>
      <c r="E9" s="14">
        <v>0</v>
      </c>
      <c r="F9" s="14">
        <v>92472.49</v>
      </c>
      <c r="G9" s="14">
        <v>3419.15</v>
      </c>
      <c r="H9" s="14">
        <v>522.79999999999995</v>
      </c>
      <c r="I9" s="14">
        <v>3309.65</v>
      </c>
      <c r="J9" s="13"/>
      <c r="K9" s="14"/>
      <c r="L9" s="14"/>
      <c r="M9" s="14"/>
      <c r="N9" s="14">
        <f>37333+15666</f>
        <v>52999</v>
      </c>
      <c r="O9" s="14"/>
      <c r="P9" s="14"/>
      <c r="Q9" s="15">
        <v>1070</v>
      </c>
      <c r="R9" s="13"/>
      <c r="S9" s="14"/>
      <c r="T9" s="14"/>
      <c r="U9" s="14"/>
      <c r="V9" s="14"/>
      <c r="W9" s="14"/>
      <c r="X9" s="14"/>
      <c r="Y9" s="15"/>
      <c r="Z9" s="13">
        <v>-296.52</v>
      </c>
      <c r="AA9" s="14">
        <v>-2003.33</v>
      </c>
      <c r="AB9" s="14">
        <v>-750.6</v>
      </c>
      <c r="AC9" s="14"/>
      <c r="AD9" s="14">
        <f>-13420-22750.6</f>
        <v>-36170.6</v>
      </c>
      <c r="AE9" s="14">
        <v>-1030.28</v>
      </c>
      <c r="AF9" s="14">
        <v>-162.4</v>
      </c>
      <c r="AG9" s="15">
        <v>-1658.48</v>
      </c>
      <c r="AH9" s="13"/>
      <c r="AI9" s="14"/>
      <c r="AJ9" s="14">
        <v>-8790.6239999999798</v>
      </c>
      <c r="AK9" s="14"/>
      <c r="AL9" s="14"/>
      <c r="AM9" s="14"/>
      <c r="AN9" s="14"/>
      <c r="AO9" s="15"/>
      <c r="AP9" s="13">
        <f t="shared" si="1"/>
        <v>306.87</v>
      </c>
      <c r="AQ9" s="14">
        <f t="shared" si="0"/>
        <v>9241.6299999999992</v>
      </c>
      <c r="AR9" s="14">
        <f t="shared" si="0"/>
        <v>-1.3999999981024303E-2</v>
      </c>
      <c r="AS9" s="14">
        <f t="shared" si="0"/>
        <v>0</v>
      </c>
      <c r="AT9" s="14">
        <f t="shared" si="0"/>
        <v>109300.88999999998</v>
      </c>
      <c r="AU9" s="14">
        <f t="shared" si="0"/>
        <v>2388.87</v>
      </c>
      <c r="AV9" s="14">
        <f t="shared" si="0"/>
        <v>360.4</v>
      </c>
      <c r="AW9" s="15">
        <f t="shared" si="0"/>
        <v>2721.1699999999996</v>
      </c>
      <c r="AX9" s="16"/>
      <c r="AY9" s="16"/>
      <c r="AZ9" s="16"/>
      <c r="BA9" s="16"/>
    </row>
    <row r="10" spans="1:53" x14ac:dyDescent="0.25">
      <c r="A10" s="12" t="s">
        <v>18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3"/>
      <c r="K10" s="14"/>
      <c r="L10" s="14"/>
      <c r="M10" s="14"/>
      <c r="N10" s="14"/>
      <c r="O10" s="14"/>
      <c r="P10" s="14"/>
      <c r="Q10" s="15"/>
      <c r="R10" s="13"/>
      <c r="S10" s="14"/>
      <c r="T10" s="14"/>
      <c r="U10" s="14"/>
      <c r="V10" s="14"/>
      <c r="W10" s="14"/>
      <c r="X10" s="14"/>
      <c r="Y10" s="15"/>
      <c r="Z10" s="13"/>
      <c r="AA10" s="14"/>
      <c r="AB10" s="14"/>
      <c r="AC10" s="14"/>
      <c r="AD10" s="14"/>
      <c r="AE10" s="14"/>
      <c r="AF10" s="14"/>
      <c r="AG10" s="15"/>
      <c r="AH10" s="13"/>
      <c r="AI10" s="14"/>
      <c r="AJ10" s="14"/>
      <c r="AK10" s="14"/>
      <c r="AL10" s="14"/>
      <c r="AM10" s="14"/>
      <c r="AN10" s="14"/>
      <c r="AO10" s="15"/>
      <c r="AP10" s="13">
        <f t="shared" si="1"/>
        <v>0</v>
      </c>
      <c r="AQ10" s="14">
        <f t="shared" si="0"/>
        <v>0</v>
      </c>
      <c r="AR10" s="14">
        <f t="shared" si="0"/>
        <v>0</v>
      </c>
      <c r="AS10" s="14">
        <f t="shared" si="0"/>
        <v>0</v>
      </c>
      <c r="AT10" s="14">
        <f t="shared" si="0"/>
        <v>0</v>
      </c>
      <c r="AU10" s="14">
        <f t="shared" si="0"/>
        <v>0</v>
      </c>
      <c r="AV10" s="14">
        <f t="shared" si="0"/>
        <v>0</v>
      </c>
      <c r="AW10" s="15">
        <f t="shared" si="0"/>
        <v>0</v>
      </c>
      <c r="AX10" s="16"/>
      <c r="AY10" s="16"/>
      <c r="AZ10" s="16"/>
      <c r="BA10" s="16"/>
    </row>
    <row r="11" spans="1:53" x14ac:dyDescent="0.25">
      <c r="B11" s="13"/>
      <c r="C11" s="14"/>
      <c r="D11" s="14"/>
      <c r="E11" s="14"/>
      <c r="F11" s="14"/>
      <c r="G11" s="14"/>
      <c r="H11" s="14"/>
      <c r="I11" s="14"/>
      <c r="J11" s="13"/>
      <c r="K11" s="14"/>
      <c r="L11" s="14"/>
      <c r="M11" s="14"/>
      <c r="N11" s="14"/>
      <c r="O11" s="14"/>
      <c r="P11" s="14"/>
      <c r="Q11" s="15"/>
      <c r="R11" s="13"/>
      <c r="S11" s="14"/>
      <c r="T11" s="14"/>
      <c r="U11" s="14"/>
      <c r="V11" s="14"/>
      <c r="W11" s="14"/>
      <c r="X11" s="14"/>
      <c r="Y11" s="15"/>
      <c r="Z11" s="13"/>
      <c r="AA11" s="14"/>
      <c r="AB11" s="14"/>
      <c r="AC11" s="14"/>
      <c r="AD11" s="14"/>
      <c r="AE11" s="14"/>
      <c r="AF11" s="14"/>
      <c r="AG11" s="15"/>
      <c r="AH11" s="13"/>
      <c r="AI11" s="14"/>
      <c r="AJ11" s="14"/>
      <c r="AK11" s="14"/>
      <c r="AL11" s="14"/>
      <c r="AM11" s="14"/>
      <c r="AN11" s="14"/>
      <c r="AO11" s="15"/>
      <c r="AP11" s="13"/>
      <c r="AQ11" s="14"/>
      <c r="AR11" s="14"/>
      <c r="AS11" s="14"/>
      <c r="AT11" s="14"/>
      <c r="AU11" s="14"/>
      <c r="AV11" s="14"/>
      <c r="AW11" s="15"/>
      <c r="AX11" s="16"/>
      <c r="AY11" s="16"/>
      <c r="AZ11" s="16"/>
      <c r="BA11" s="16"/>
    </row>
    <row r="12" spans="1:53" s="1" customFormat="1" x14ac:dyDescent="0.25">
      <c r="A12" s="1" t="s">
        <v>9</v>
      </c>
      <c r="B12" s="17">
        <f t="shared" ref="B12:AY12" si="2">SUM(B6:B11)</f>
        <v>2367.5</v>
      </c>
      <c r="C12" s="18">
        <f t="shared" si="2"/>
        <v>11244.96</v>
      </c>
      <c r="D12" s="18">
        <f t="shared" si="2"/>
        <v>16942.03</v>
      </c>
      <c r="E12" s="18">
        <f t="shared" si="2"/>
        <v>6318208.3466310101</v>
      </c>
      <c r="F12" s="18">
        <f t="shared" si="2"/>
        <v>92472.49</v>
      </c>
      <c r="G12" s="18">
        <f t="shared" si="2"/>
        <v>3424.35</v>
      </c>
      <c r="H12" s="18">
        <f t="shared" si="2"/>
        <v>522.79999999999995</v>
      </c>
      <c r="I12" s="18">
        <f t="shared" si="2"/>
        <v>3344.65</v>
      </c>
      <c r="J12" s="17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52999</v>
      </c>
      <c r="O12" s="18">
        <f t="shared" si="2"/>
        <v>0</v>
      </c>
      <c r="P12" s="18">
        <f t="shared" si="2"/>
        <v>0</v>
      </c>
      <c r="Q12" s="19">
        <f t="shared" si="2"/>
        <v>1070</v>
      </c>
      <c r="R12" s="17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9">
        <f t="shared" si="2"/>
        <v>0</v>
      </c>
      <c r="Z12" s="17">
        <f t="shared" si="2"/>
        <v>-482.21999999999997</v>
      </c>
      <c r="AA12" s="18">
        <f t="shared" si="2"/>
        <v>-2003.33</v>
      </c>
      <c r="AB12" s="18">
        <f t="shared" si="2"/>
        <v>-3727.35</v>
      </c>
      <c r="AC12" s="18">
        <f t="shared" si="2"/>
        <v>-181350.75945399998</v>
      </c>
      <c r="AD12" s="18">
        <f t="shared" si="2"/>
        <v>-36170.6</v>
      </c>
      <c r="AE12" s="18">
        <f t="shared" si="2"/>
        <v>-1035.48</v>
      </c>
      <c r="AF12" s="18">
        <f t="shared" si="2"/>
        <v>-162.4</v>
      </c>
      <c r="AG12" s="19">
        <f t="shared" si="2"/>
        <v>-1693.48</v>
      </c>
      <c r="AH12" s="17">
        <f t="shared" si="2"/>
        <v>0</v>
      </c>
      <c r="AI12" s="18">
        <f t="shared" si="2"/>
        <v>0</v>
      </c>
      <c r="AJ12" s="18">
        <f t="shared" si="2"/>
        <v>400.50000000002001</v>
      </c>
      <c r="AK12" s="18">
        <f t="shared" si="2"/>
        <v>143569.39586899299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9">
        <f t="shared" si="2"/>
        <v>0</v>
      </c>
      <c r="AP12" s="17">
        <f t="shared" si="2"/>
        <v>1885.2800000000002</v>
      </c>
      <c r="AQ12" s="18">
        <f t="shared" si="2"/>
        <v>9241.6299999999992</v>
      </c>
      <c r="AR12" s="18">
        <f t="shared" si="2"/>
        <v>13615.18000000002</v>
      </c>
      <c r="AS12" s="18">
        <f t="shared" si="2"/>
        <v>6280426.9830460027</v>
      </c>
      <c r="AT12" s="18">
        <f t="shared" si="2"/>
        <v>109300.88999999998</v>
      </c>
      <c r="AU12" s="18">
        <f t="shared" si="2"/>
        <v>2388.87</v>
      </c>
      <c r="AV12" s="18">
        <f t="shared" si="2"/>
        <v>360.4</v>
      </c>
      <c r="AW12" s="19">
        <f t="shared" si="2"/>
        <v>2721.1699999999996</v>
      </c>
      <c r="AX12" s="20"/>
      <c r="AY12" s="20"/>
      <c r="AZ12" s="20"/>
      <c r="BA12" s="20"/>
    </row>
    <row r="13" spans="1:53" x14ac:dyDescent="0.25">
      <c r="B13" s="13"/>
      <c r="C13" s="14"/>
      <c r="D13" s="14"/>
      <c r="E13" s="14"/>
      <c r="F13" s="14"/>
      <c r="G13" s="14"/>
      <c r="H13" s="14"/>
      <c r="I13" s="14"/>
      <c r="J13" s="13"/>
      <c r="K13" s="14"/>
      <c r="L13" s="14"/>
      <c r="M13" s="14"/>
      <c r="N13" s="14"/>
      <c r="O13" s="14"/>
      <c r="P13" s="14"/>
      <c r="Q13" s="15"/>
      <c r="R13" s="13"/>
      <c r="S13" s="14"/>
      <c r="T13" s="14"/>
      <c r="U13" s="14"/>
      <c r="V13" s="14"/>
      <c r="W13" s="14"/>
      <c r="X13" s="14"/>
      <c r="Y13" s="15"/>
      <c r="Z13" s="13"/>
      <c r="AA13" s="14"/>
      <c r="AB13" s="14"/>
      <c r="AC13" s="14"/>
      <c r="AD13" s="14"/>
      <c r="AE13" s="14"/>
      <c r="AF13" s="14"/>
      <c r="AG13" s="15"/>
      <c r="AH13" s="13"/>
      <c r="AI13" s="14"/>
      <c r="AJ13" s="14"/>
      <c r="AK13" s="14"/>
      <c r="AL13" s="14"/>
      <c r="AM13" s="14"/>
      <c r="AN13" s="14"/>
      <c r="AO13" s="15"/>
      <c r="AP13" s="13"/>
      <c r="AQ13" s="14"/>
      <c r="AR13" s="14"/>
      <c r="AS13" s="14"/>
      <c r="AT13" s="14"/>
      <c r="AU13" s="14"/>
      <c r="AV13" s="14"/>
      <c r="AW13" s="15"/>
      <c r="AX13" s="16"/>
      <c r="AY13" s="16"/>
      <c r="AZ13" s="16"/>
      <c r="BA13" s="16"/>
    </row>
    <row r="14" spans="1:53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53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53" hidden="1" x14ac:dyDescent="0.25">
      <c r="B16" s="24" t="s">
        <v>67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2:49" hidden="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2:49" hidden="1" x14ac:dyDescent="0.25">
      <c r="B18" s="10">
        <v>3011</v>
      </c>
      <c r="C18" s="10" t="s">
        <v>57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2:49" hidden="1" x14ac:dyDescent="0.25">
      <c r="B19" s="10">
        <v>3021</v>
      </c>
      <c r="C19" s="10" t="s">
        <v>58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2:49" hidden="1" x14ac:dyDescent="0.25">
      <c r="B20" s="10">
        <v>3031</v>
      </c>
      <c r="C20" s="10" t="s">
        <v>59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2:49" hidden="1" x14ac:dyDescent="0.25">
      <c r="B21" s="10">
        <v>3041</v>
      </c>
      <c r="C21" s="10" t="s">
        <v>60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2:49" hidden="1" x14ac:dyDescent="0.25">
      <c r="B22" s="10">
        <v>3051</v>
      </c>
      <c r="C22" s="10" t="s">
        <v>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2:49" hidden="1" x14ac:dyDescent="0.25">
      <c r="B23" s="10"/>
      <c r="C23" s="10" t="s">
        <v>61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2:49" hidden="1" x14ac:dyDescent="0.25">
      <c r="B24" s="10">
        <v>3071</v>
      </c>
      <c r="C24" s="10" t="s">
        <v>62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2:49" hidden="1" x14ac:dyDescent="0.25">
      <c r="B25" s="10">
        <v>3081</v>
      </c>
      <c r="C25" s="10" t="s">
        <v>63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2:49" hidden="1" x14ac:dyDescent="0.25">
      <c r="B26" s="10">
        <v>3091</v>
      </c>
      <c r="C26" s="10" t="s">
        <v>54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2:49" hidden="1" x14ac:dyDescent="0.25">
      <c r="B27" s="10" t="s">
        <v>64</v>
      </c>
      <c r="C27" s="10" t="s">
        <v>65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2:49" hidden="1" x14ac:dyDescent="0.25">
      <c r="B28" s="10">
        <v>3111</v>
      </c>
      <c r="C28" s="10" t="s">
        <v>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2:49" hidden="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2:49" hidden="1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2:49" hidden="1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2:49" hidden="1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53" hidden="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</row>
    <row r="34" spans="1:53" hidden="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53" hidden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53" hidden="1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53" hidden="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53" hidden="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</row>
    <row r="39" spans="1:53" hidden="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</row>
    <row r="40" spans="1:53" hidden="1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BA40" s="25"/>
    </row>
    <row r="41" spans="1:53" s="4" customFormat="1" hidden="1" x14ac:dyDescent="0.25">
      <c r="A41" s="4" t="s">
        <v>12</v>
      </c>
      <c r="B41" s="5" t="s">
        <v>19</v>
      </c>
      <c r="C41" s="6"/>
      <c r="D41" s="6"/>
      <c r="E41" s="6"/>
      <c r="F41" s="6"/>
      <c r="G41" s="6"/>
      <c r="H41" s="6"/>
      <c r="I41" s="6"/>
      <c r="J41" s="5" t="s">
        <v>2</v>
      </c>
      <c r="K41" s="6"/>
      <c r="L41" s="6"/>
      <c r="M41" s="6"/>
      <c r="N41" s="6"/>
      <c r="O41" s="6"/>
      <c r="P41" s="6"/>
      <c r="Q41" s="7"/>
      <c r="R41" s="5" t="s">
        <v>3</v>
      </c>
      <c r="S41" s="6"/>
      <c r="T41" s="6"/>
      <c r="U41" s="6"/>
      <c r="V41" s="6"/>
      <c r="W41" s="6"/>
      <c r="X41" s="6"/>
      <c r="Y41" s="7"/>
      <c r="Z41" s="5" t="s">
        <v>4</v>
      </c>
      <c r="AA41" s="6"/>
      <c r="AB41" s="6"/>
      <c r="AC41" s="6"/>
      <c r="AD41" s="6"/>
      <c r="AE41" s="6"/>
      <c r="AF41" s="6"/>
      <c r="AG41" s="7"/>
      <c r="AH41" s="5" t="s">
        <v>5</v>
      </c>
      <c r="AI41" s="6"/>
      <c r="AJ41" s="6"/>
      <c r="AK41" s="6"/>
      <c r="AL41" s="6"/>
      <c r="AM41" s="6"/>
      <c r="AN41" s="6"/>
      <c r="AO41" s="7"/>
      <c r="AP41" s="5" t="s">
        <v>1</v>
      </c>
      <c r="AQ41" s="6"/>
      <c r="AR41" s="6"/>
      <c r="AS41" s="6"/>
      <c r="AT41" s="6"/>
      <c r="AU41" s="6"/>
      <c r="AV41" s="6"/>
      <c r="AW41" s="7"/>
    </row>
    <row r="42" spans="1:53" s="8" customFormat="1" hidden="1" x14ac:dyDescent="0.25">
      <c r="B42" s="9">
        <v>3041</v>
      </c>
      <c r="C42" s="10">
        <v>3051</v>
      </c>
      <c r="D42" s="10">
        <v>3051</v>
      </c>
      <c r="E42" s="10">
        <v>3051</v>
      </c>
      <c r="F42" s="11">
        <v>3091</v>
      </c>
      <c r="G42" s="11">
        <v>3091</v>
      </c>
      <c r="H42" s="10">
        <v>3051</v>
      </c>
      <c r="I42" s="10">
        <v>3051</v>
      </c>
      <c r="J42" s="9">
        <v>3041</v>
      </c>
      <c r="K42" s="10">
        <v>3051</v>
      </c>
      <c r="L42" s="10">
        <v>3051</v>
      </c>
      <c r="M42" s="10">
        <v>3051</v>
      </c>
      <c r="N42" s="11">
        <v>3091</v>
      </c>
      <c r="O42" s="10">
        <v>3051</v>
      </c>
      <c r="P42" s="10">
        <v>3051</v>
      </c>
      <c r="Q42" s="11">
        <v>3091</v>
      </c>
      <c r="R42" s="9">
        <v>3041</v>
      </c>
      <c r="S42" s="10">
        <v>3051</v>
      </c>
      <c r="T42" s="10">
        <v>3051</v>
      </c>
      <c r="U42" s="10">
        <v>3051</v>
      </c>
      <c r="V42" s="11">
        <v>3091</v>
      </c>
      <c r="W42" s="10">
        <v>3051</v>
      </c>
      <c r="X42" s="10">
        <v>3051</v>
      </c>
      <c r="Y42" s="11">
        <v>3091</v>
      </c>
      <c r="Z42" s="9">
        <v>3041</v>
      </c>
      <c r="AA42" s="10">
        <v>3051</v>
      </c>
      <c r="AB42" s="10">
        <v>3051</v>
      </c>
      <c r="AC42" s="10">
        <v>3051</v>
      </c>
      <c r="AD42" s="11">
        <v>3091</v>
      </c>
      <c r="AE42" s="10">
        <v>3051</v>
      </c>
      <c r="AF42" s="10">
        <v>3051</v>
      </c>
      <c r="AG42" s="11">
        <v>3091</v>
      </c>
      <c r="AH42" s="9">
        <v>3041</v>
      </c>
      <c r="AI42" s="10">
        <v>3051</v>
      </c>
      <c r="AJ42" s="10">
        <v>3051</v>
      </c>
      <c r="AK42" s="10">
        <v>3051</v>
      </c>
      <c r="AL42" s="11">
        <v>3091</v>
      </c>
      <c r="AM42" s="10">
        <v>3051</v>
      </c>
      <c r="AN42" s="10">
        <v>3051</v>
      </c>
      <c r="AO42" s="11">
        <v>3091</v>
      </c>
      <c r="AP42" s="9">
        <v>3041</v>
      </c>
      <c r="AQ42" s="10">
        <v>3051</v>
      </c>
      <c r="AR42" s="10">
        <v>3051</v>
      </c>
      <c r="AS42" s="10">
        <v>3051</v>
      </c>
      <c r="AT42" s="11">
        <v>3091</v>
      </c>
      <c r="AU42" s="10">
        <v>3051</v>
      </c>
      <c r="AV42" s="10">
        <v>3051</v>
      </c>
      <c r="AW42" s="11">
        <v>3091</v>
      </c>
    </row>
    <row r="43" spans="1:53" hidden="1" x14ac:dyDescent="0.25">
      <c r="A43" s="12" t="s">
        <v>7</v>
      </c>
      <c r="B43" s="13"/>
      <c r="C43" s="14">
        <v>3140</v>
      </c>
      <c r="D43" s="14">
        <v>3140</v>
      </c>
      <c r="E43" s="14">
        <v>3140</v>
      </c>
      <c r="F43" s="15"/>
      <c r="G43" s="15"/>
      <c r="H43" s="14">
        <v>3140</v>
      </c>
      <c r="I43" s="14">
        <v>3140</v>
      </c>
      <c r="J43" s="13"/>
      <c r="K43" s="14">
        <v>3140</v>
      </c>
      <c r="L43" s="14">
        <v>3140</v>
      </c>
      <c r="M43" s="14">
        <v>3140</v>
      </c>
      <c r="N43" s="15"/>
      <c r="O43" s="14">
        <v>3140</v>
      </c>
      <c r="P43" s="14">
        <v>3140</v>
      </c>
      <c r="Q43" s="15"/>
      <c r="R43" s="13"/>
      <c r="S43" s="14">
        <v>3140</v>
      </c>
      <c r="T43" s="14">
        <v>3140</v>
      </c>
      <c r="U43" s="14"/>
      <c r="V43" s="15"/>
      <c r="W43" s="14">
        <v>3140</v>
      </c>
      <c r="X43" s="14">
        <v>3140</v>
      </c>
      <c r="Y43" s="15"/>
      <c r="Z43" s="13"/>
      <c r="AA43" s="14">
        <v>3140</v>
      </c>
      <c r="AB43" s="14">
        <v>3140</v>
      </c>
      <c r="AC43" s="14">
        <v>-1127.96</v>
      </c>
      <c r="AD43" s="15"/>
      <c r="AE43" s="14">
        <v>3140</v>
      </c>
      <c r="AF43" s="14">
        <v>3140</v>
      </c>
      <c r="AG43" s="15"/>
      <c r="AH43" s="13"/>
      <c r="AI43" s="14">
        <v>3140</v>
      </c>
      <c r="AJ43" s="14">
        <v>3140</v>
      </c>
      <c r="AK43" s="14">
        <v>-0.14000000000000001</v>
      </c>
      <c r="AL43" s="15"/>
      <c r="AM43" s="14">
        <v>3140</v>
      </c>
      <c r="AN43" s="14">
        <v>3140</v>
      </c>
      <c r="AO43" s="15"/>
      <c r="AP43" s="13">
        <f>+B43+J43+R43+Z43+AH43</f>
        <v>0</v>
      </c>
      <c r="AQ43" s="14">
        <v>3140</v>
      </c>
      <c r="AR43" s="14">
        <v>3140</v>
      </c>
      <c r="AS43" s="14" t="e">
        <f>+#REF!+#REF!+U43+AC43+AK43</f>
        <v>#REF!</v>
      </c>
      <c r="AT43" s="15">
        <f>+G43+N43+V43+AD43+AL43</f>
        <v>0</v>
      </c>
      <c r="AU43" s="14">
        <v>3140</v>
      </c>
      <c r="AV43" s="14">
        <v>3140</v>
      </c>
      <c r="AW43" s="15" t="e">
        <f>+#REF!+Q43+Y43+AG43+AO43</f>
        <v>#REF!</v>
      </c>
      <c r="AX43" s="16"/>
      <c r="AY43" s="16"/>
      <c r="AZ43" s="16"/>
      <c r="BA43" s="16"/>
    </row>
    <row r="44" spans="1:53" hidden="1" x14ac:dyDescent="0.25">
      <c r="A44" s="2" t="s">
        <v>8</v>
      </c>
      <c r="B44" s="13">
        <v>3941</v>
      </c>
      <c r="C44" s="14"/>
      <c r="D44" s="14"/>
      <c r="E44" s="14"/>
      <c r="F44" s="15">
        <v>1218</v>
      </c>
      <c r="G44" s="15">
        <v>1218</v>
      </c>
      <c r="H44" s="14"/>
      <c r="I44" s="14"/>
      <c r="J44" s="13"/>
      <c r="K44" s="14"/>
      <c r="L44" s="14"/>
      <c r="M44" s="14"/>
      <c r="N44" s="15"/>
      <c r="O44" s="14"/>
      <c r="P44" s="14"/>
      <c r="Q44" s="15"/>
      <c r="R44" s="13"/>
      <c r="S44" s="14"/>
      <c r="T44" s="14"/>
      <c r="U44" s="14"/>
      <c r="V44" s="15"/>
      <c r="W44" s="14"/>
      <c r="X44" s="14"/>
      <c r="Y44" s="15"/>
      <c r="Z44" s="13">
        <v>-292.20999999999998</v>
      </c>
      <c r="AA44" s="14"/>
      <c r="AB44" s="14"/>
      <c r="AC44" s="14"/>
      <c r="AD44" s="15">
        <v>-90.39</v>
      </c>
      <c r="AE44" s="14"/>
      <c r="AF44" s="14"/>
      <c r="AG44" s="15">
        <v>-90.39</v>
      </c>
      <c r="AH44" s="13">
        <v>-0.37</v>
      </c>
      <c r="AI44" s="14"/>
      <c r="AJ44" s="14"/>
      <c r="AK44" s="14"/>
      <c r="AL44" s="15">
        <v>0.95000000000004503</v>
      </c>
      <c r="AM44" s="14"/>
      <c r="AN44" s="14"/>
      <c r="AO44" s="15">
        <v>0.95000000000004503</v>
      </c>
      <c r="AP44" s="13">
        <f>+B44+J44+R44+Z44+AH44</f>
        <v>3648.42</v>
      </c>
      <c r="AQ44" s="14"/>
      <c r="AR44" s="14"/>
      <c r="AS44" s="14" t="e">
        <f>+#REF!+#REF!+U44+AC44+AK44</f>
        <v>#REF!</v>
      </c>
      <c r="AT44" s="15">
        <f>+G44+N44+V44+AD44+AL44</f>
        <v>1128.56</v>
      </c>
      <c r="AU44" s="14"/>
      <c r="AV44" s="14"/>
      <c r="AW44" s="15" t="e">
        <f>+#REF!+Q44+Y44+AG44+AO44</f>
        <v>#REF!</v>
      </c>
      <c r="AX44" s="16"/>
      <c r="AY44" s="16"/>
      <c r="AZ44" s="16"/>
      <c r="BA44" s="16"/>
    </row>
    <row r="45" spans="1:53" hidden="1" x14ac:dyDescent="0.25">
      <c r="B45" s="13"/>
      <c r="C45" s="14"/>
      <c r="D45" s="14"/>
      <c r="E45" s="14"/>
      <c r="F45" s="15"/>
      <c r="G45" s="15"/>
      <c r="H45" s="14"/>
      <c r="I45" s="14"/>
      <c r="J45" s="13"/>
      <c r="K45" s="14"/>
      <c r="L45" s="14"/>
      <c r="M45" s="14"/>
      <c r="N45" s="15"/>
      <c r="O45" s="14"/>
      <c r="P45" s="14"/>
      <c r="Q45" s="15"/>
      <c r="R45" s="13"/>
      <c r="S45" s="14"/>
      <c r="T45" s="14"/>
      <c r="U45" s="14"/>
      <c r="V45" s="15"/>
      <c r="W45" s="14"/>
      <c r="X45" s="14"/>
      <c r="Y45" s="15"/>
      <c r="Z45" s="13"/>
      <c r="AA45" s="14"/>
      <c r="AB45" s="14"/>
      <c r="AC45" s="14"/>
      <c r="AD45" s="15"/>
      <c r="AE45" s="14"/>
      <c r="AF45" s="14"/>
      <c r="AG45" s="15"/>
      <c r="AH45" s="13"/>
      <c r="AI45" s="14"/>
      <c r="AJ45" s="14"/>
      <c r="AK45" s="14"/>
      <c r="AL45" s="15"/>
      <c r="AM45" s="14"/>
      <c r="AN45" s="14"/>
      <c r="AO45" s="15"/>
      <c r="AP45" s="13"/>
      <c r="AQ45" s="14"/>
      <c r="AR45" s="14"/>
      <c r="AS45" s="14"/>
      <c r="AT45" s="15"/>
      <c r="AU45" s="14"/>
      <c r="AV45" s="14"/>
      <c r="AW45" s="15"/>
      <c r="AX45" s="16"/>
      <c r="AY45" s="16"/>
      <c r="AZ45" s="16"/>
      <c r="BA45" s="16"/>
    </row>
    <row r="46" spans="1:53" s="1" customFormat="1" hidden="1" x14ac:dyDescent="0.25">
      <c r="A46" s="1" t="s">
        <v>9</v>
      </c>
      <c r="B46" s="17">
        <f>SUM(B43:B45)</f>
        <v>3941</v>
      </c>
      <c r="C46" s="18">
        <f t="shared" ref="C46:AY46" si="3">SUM(C43:C45)</f>
        <v>3140</v>
      </c>
      <c r="D46" s="18">
        <f t="shared" si="3"/>
        <v>3140</v>
      </c>
      <c r="E46" s="18">
        <f t="shared" si="3"/>
        <v>3140</v>
      </c>
      <c r="F46" s="19">
        <f t="shared" si="3"/>
        <v>1218</v>
      </c>
      <c r="G46" s="19">
        <f t="shared" si="3"/>
        <v>1218</v>
      </c>
      <c r="H46" s="18">
        <f t="shared" si="3"/>
        <v>3140</v>
      </c>
      <c r="I46" s="18">
        <f t="shared" si="3"/>
        <v>3140</v>
      </c>
      <c r="J46" s="17">
        <f t="shared" si="3"/>
        <v>0</v>
      </c>
      <c r="K46" s="18">
        <f t="shared" si="3"/>
        <v>3140</v>
      </c>
      <c r="L46" s="18">
        <f t="shared" si="3"/>
        <v>3140</v>
      </c>
      <c r="M46" s="18">
        <f t="shared" si="3"/>
        <v>3140</v>
      </c>
      <c r="N46" s="19">
        <f t="shared" si="3"/>
        <v>0</v>
      </c>
      <c r="O46" s="18">
        <f t="shared" si="3"/>
        <v>3140</v>
      </c>
      <c r="P46" s="18">
        <f t="shared" si="3"/>
        <v>3140</v>
      </c>
      <c r="Q46" s="19">
        <f t="shared" si="3"/>
        <v>0</v>
      </c>
      <c r="R46" s="17">
        <f t="shared" si="3"/>
        <v>0</v>
      </c>
      <c r="S46" s="18">
        <f t="shared" si="3"/>
        <v>3140</v>
      </c>
      <c r="T46" s="18">
        <f t="shared" si="3"/>
        <v>3140</v>
      </c>
      <c r="U46" s="18">
        <f t="shared" si="3"/>
        <v>0</v>
      </c>
      <c r="V46" s="19">
        <f t="shared" si="3"/>
        <v>0</v>
      </c>
      <c r="W46" s="18">
        <f t="shared" si="3"/>
        <v>3140</v>
      </c>
      <c r="X46" s="18">
        <f t="shared" si="3"/>
        <v>3140</v>
      </c>
      <c r="Y46" s="19">
        <f t="shared" si="3"/>
        <v>0</v>
      </c>
      <c r="Z46" s="17">
        <f t="shared" si="3"/>
        <v>-292.20999999999998</v>
      </c>
      <c r="AA46" s="18">
        <f t="shared" si="3"/>
        <v>3140</v>
      </c>
      <c r="AB46" s="18">
        <f t="shared" si="3"/>
        <v>3140</v>
      </c>
      <c r="AC46" s="18">
        <f t="shared" si="3"/>
        <v>-1127.96</v>
      </c>
      <c r="AD46" s="19">
        <f t="shared" si="3"/>
        <v>-90.39</v>
      </c>
      <c r="AE46" s="18">
        <f t="shared" si="3"/>
        <v>3140</v>
      </c>
      <c r="AF46" s="18">
        <f t="shared" si="3"/>
        <v>3140</v>
      </c>
      <c r="AG46" s="19">
        <f t="shared" si="3"/>
        <v>-90.39</v>
      </c>
      <c r="AH46" s="17">
        <f t="shared" si="3"/>
        <v>-0.37</v>
      </c>
      <c r="AI46" s="18">
        <f t="shared" si="3"/>
        <v>3140</v>
      </c>
      <c r="AJ46" s="18">
        <f t="shared" si="3"/>
        <v>3140</v>
      </c>
      <c r="AK46" s="18">
        <f t="shared" si="3"/>
        <v>-0.14000000000000001</v>
      </c>
      <c r="AL46" s="19">
        <f t="shared" si="3"/>
        <v>0.95000000000004503</v>
      </c>
      <c r="AM46" s="18">
        <f t="shared" si="3"/>
        <v>3140</v>
      </c>
      <c r="AN46" s="18">
        <f t="shared" si="3"/>
        <v>3140</v>
      </c>
      <c r="AO46" s="19">
        <f t="shared" si="3"/>
        <v>0.95000000000004503</v>
      </c>
      <c r="AP46" s="17">
        <f t="shared" si="3"/>
        <v>3648.42</v>
      </c>
      <c r="AQ46" s="18">
        <f t="shared" si="3"/>
        <v>3140</v>
      </c>
      <c r="AR46" s="18">
        <f t="shared" si="3"/>
        <v>3140</v>
      </c>
      <c r="AS46" s="18" t="e">
        <f t="shared" si="3"/>
        <v>#REF!</v>
      </c>
      <c r="AT46" s="19">
        <f t="shared" si="3"/>
        <v>1128.56</v>
      </c>
      <c r="AU46" s="18">
        <f t="shared" si="3"/>
        <v>3140</v>
      </c>
      <c r="AV46" s="18">
        <f t="shared" si="3"/>
        <v>3140</v>
      </c>
      <c r="AW46" s="19" t="e">
        <f t="shared" si="3"/>
        <v>#REF!</v>
      </c>
      <c r="AX46" s="20"/>
      <c r="AY46" s="20"/>
      <c r="AZ46" s="20"/>
      <c r="BA46" s="20"/>
    </row>
    <row r="47" spans="1:53" hidden="1" x14ac:dyDescent="0.25">
      <c r="B47" s="13"/>
      <c r="C47" s="14"/>
      <c r="D47" s="14"/>
      <c r="E47" s="14"/>
      <c r="F47" s="15"/>
      <c r="G47" s="15"/>
      <c r="H47" s="14"/>
      <c r="I47" s="14"/>
      <c r="J47" s="13"/>
      <c r="K47" s="14"/>
      <c r="L47" s="14"/>
      <c r="M47" s="14"/>
      <c r="N47" s="15"/>
      <c r="O47" s="14"/>
      <c r="P47" s="14"/>
      <c r="Q47" s="15"/>
      <c r="R47" s="13"/>
      <c r="S47" s="14"/>
      <c r="T47" s="14"/>
      <c r="U47" s="14"/>
      <c r="V47" s="15"/>
      <c r="W47" s="14"/>
      <c r="X47" s="14"/>
      <c r="Y47" s="15"/>
      <c r="Z47" s="13"/>
      <c r="AA47" s="14"/>
      <c r="AB47" s="14"/>
      <c r="AC47" s="14"/>
      <c r="AD47" s="15"/>
      <c r="AE47" s="14"/>
      <c r="AF47" s="14"/>
      <c r="AG47" s="15"/>
      <c r="AH47" s="13"/>
      <c r="AI47" s="14"/>
      <c r="AJ47" s="14"/>
      <c r="AK47" s="14"/>
      <c r="AL47" s="15"/>
      <c r="AM47" s="14"/>
      <c r="AN47" s="14"/>
      <c r="AO47" s="15"/>
      <c r="AP47" s="13"/>
      <c r="AQ47" s="14"/>
      <c r="AR47" s="14"/>
      <c r="AS47" s="14"/>
      <c r="AT47" s="15"/>
      <c r="AU47" s="14"/>
      <c r="AV47" s="14"/>
      <c r="AW47" s="15"/>
      <c r="AX47" s="16"/>
      <c r="AY47" s="16"/>
      <c r="AZ47" s="16"/>
      <c r="BA47" s="16"/>
    </row>
    <row r="48" spans="1:53" hidden="1" x14ac:dyDescent="0.25"/>
    <row r="49" spans="1:49" hidden="1" x14ac:dyDescent="0.25">
      <c r="AP49" s="25"/>
    </row>
    <row r="50" spans="1:49" hidden="1" x14ac:dyDescent="0.25">
      <c r="A50" s="1"/>
      <c r="AT50" s="25"/>
      <c r="AW50" s="25"/>
    </row>
  </sheetData>
  <mergeCells count="12">
    <mergeCell ref="B41:I41"/>
    <mergeCell ref="J41:Q41"/>
    <mergeCell ref="R41:Y41"/>
    <mergeCell ref="Z41:AG41"/>
    <mergeCell ref="AH41:AO41"/>
    <mergeCell ref="AP41:AW41"/>
    <mergeCell ref="B4:I4"/>
    <mergeCell ref="J4:Q4"/>
    <mergeCell ref="R4:Y4"/>
    <mergeCell ref="Z4:AG4"/>
    <mergeCell ref="AH4:AO4"/>
    <mergeCell ref="AP4:AW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7347-E2DF-431F-A816-FCC3AC644D43}">
  <sheetPr>
    <tabColor rgb="FFFFC000"/>
  </sheetPr>
  <dimension ref="A1:AI60"/>
  <sheetViews>
    <sheetView tabSelected="1" workbookViewId="0">
      <pane ySplit="5" topLeftCell="A6" activePane="bottomLeft" state="frozen"/>
      <selection activeCell="A14" sqref="A14"/>
      <selection pane="bottomLeft" activeCell="A17" sqref="A17"/>
    </sheetView>
  </sheetViews>
  <sheetFormatPr defaultRowHeight="10.5" x14ac:dyDescent="0.25"/>
  <cols>
    <col min="1" max="1" width="46.453125" style="45" bestFit="1" customWidth="1"/>
    <col min="2" max="2" width="14.453125" style="29" bestFit="1" customWidth="1"/>
    <col min="3" max="6" width="14.453125" style="29" customWidth="1"/>
    <col min="7" max="7" width="14.453125" style="29" bestFit="1" customWidth="1"/>
    <col min="8" max="11" width="14.453125" style="29" customWidth="1"/>
    <col min="12" max="12" width="14.453125" style="29" bestFit="1" customWidth="1"/>
    <col min="13" max="21" width="14.453125" style="29" customWidth="1"/>
    <col min="22" max="22" width="14.453125" style="29" bestFit="1" customWidth="1"/>
    <col min="23" max="26" width="14.453125" style="29" customWidth="1"/>
    <col min="27" max="27" width="14.453125" style="29" bestFit="1" customWidth="1"/>
    <col min="28" max="29" width="14.453125" style="29" customWidth="1"/>
    <col min="30" max="30" width="14.453125" style="29" bestFit="1" customWidth="1"/>
    <col min="31" max="31" width="14.453125" style="29" customWidth="1"/>
    <col min="32" max="35" width="14.453125" style="29" bestFit="1" customWidth="1"/>
    <col min="36" max="16384" width="8.7265625" style="29"/>
  </cols>
  <sheetData>
    <row r="1" spans="1:35" x14ac:dyDescent="0.25">
      <c r="A1" s="28" t="s">
        <v>13</v>
      </c>
      <c r="AA1" s="30"/>
      <c r="AB1" s="30"/>
    </row>
    <row r="4" spans="1:35" s="35" customFormat="1" x14ac:dyDescent="0.25">
      <c r="A4" s="31" t="s">
        <v>51</v>
      </c>
      <c r="B4" s="32" t="s">
        <v>1</v>
      </c>
      <c r="C4" s="33"/>
      <c r="D4" s="33"/>
      <c r="E4" s="33"/>
      <c r="F4" s="34"/>
      <c r="G4" s="32" t="s">
        <v>2</v>
      </c>
      <c r="H4" s="33"/>
      <c r="I4" s="33"/>
      <c r="J4" s="33"/>
      <c r="K4" s="34"/>
      <c r="L4" s="32" t="s">
        <v>3</v>
      </c>
      <c r="M4" s="33"/>
      <c r="N4" s="33"/>
      <c r="O4" s="33"/>
      <c r="P4" s="34"/>
      <c r="Q4" s="32" t="s">
        <v>4</v>
      </c>
      <c r="R4" s="33"/>
      <c r="S4" s="33"/>
      <c r="T4" s="33"/>
      <c r="U4" s="34"/>
      <c r="V4" s="32" t="s">
        <v>5</v>
      </c>
      <c r="W4" s="33"/>
      <c r="X4" s="33"/>
      <c r="Y4" s="33"/>
      <c r="Z4" s="34"/>
      <c r="AA4" s="32" t="s">
        <v>6</v>
      </c>
      <c r="AB4" s="33"/>
      <c r="AC4" s="33"/>
      <c r="AD4" s="33"/>
      <c r="AE4" s="34"/>
    </row>
    <row r="5" spans="1:35" s="39" customFormat="1" ht="126" x14ac:dyDescent="0.25">
      <c r="A5" s="36"/>
      <c r="B5" s="58" t="s">
        <v>68</v>
      </c>
      <c r="C5" s="60" t="s">
        <v>69</v>
      </c>
      <c r="D5" s="60" t="s">
        <v>70</v>
      </c>
      <c r="E5" s="60" t="s">
        <v>71</v>
      </c>
      <c r="F5" s="38" t="s">
        <v>49</v>
      </c>
      <c r="G5" s="58" t="s">
        <v>68</v>
      </c>
      <c r="H5" s="60" t="s">
        <v>69</v>
      </c>
      <c r="I5" s="60" t="s">
        <v>70</v>
      </c>
      <c r="J5" s="60" t="s">
        <v>71</v>
      </c>
      <c r="K5" s="38" t="s">
        <v>49</v>
      </c>
      <c r="L5" s="58" t="s">
        <v>68</v>
      </c>
      <c r="M5" s="60" t="s">
        <v>69</v>
      </c>
      <c r="N5" s="60" t="s">
        <v>70</v>
      </c>
      <c r="O5" s="60" t="s">
        <v>71</v>
      </c>
      <c r="P5" s="38" t="s">
        <v>49</v>
      </c>
      <c r="Q5" s="58" t="s">
        <v>68</v>
      </c>
      <c r="R5" s="60" t="s">
        <v>69</v>
      </c>
      <c r="S5" s="60" t="s">
        <v>70</v>
      </c>
      <c r="T5" s="60" t="s">
        <v>71</v>
      </c>
      <c r="U5" s="38" t="s">
        <v>49</v>
      </c>
      <c r="V5" s="58" t="s">
        <v>68</v>
      </c>
      <c r="W5" s="60" t="s">
        <v>69</v>
      </c>
      <c r="X5" s="60" t="s">
        <v>70</v>
      </c>
      <c r="Y5" s="60" t="s">
        <v>71</v>
      </c>
      <c r="Z5" s="38" t="s">
        <v>49</v>
      </c>
      <c r="AA5" s="58" t="s">
        <v>68</v>
      </c>
      <c r="AB5" s="60" t="s">
        <v>69</v>
      </c>
      <c r="AC5" s="60" t="s">
        <v>70</v>
      </c>
      <c r="AD5" s="60" t="s">
        <v>71</v>
      </c>
      <c r="AE5" s="38" t="s">
        <v>49</v>
      </c>
    </row>
    <row r="6" spans="1:35" x14ac:dyDescent="0.25">
      <c r="A6" s="40" t="s">
        <v>14</v>
      </c>
      <c r="B6" s="41">
        <v>1738667.11</v>
      </c>
      <c r="C6" s="42">
        <v>263387.11</v>
      </c>
      <c r="D6" s="42">
        <v>0</v>
      </c>
      <c r="E6" s="42">
        <v>0</v>
      </c>
      <c r="F6" s="43">
        <v>1829907.8200000005</v>
      </c>
      <c r="G6" s="41"/>
      <c r="H6" s="42"/>
      <c r="I6" s="42"/>
      <c r="J6" s="42"/>
      <c r="K6" s="43"/>
      <c r="L6" s="41"/>
      <c r="M6" s="42"/>
      <c r="N6" s="42"/>
      <c r="O6" s="42"/>
      <c r="P6" s="43"/>
      <c r="Q6" s="41">
        <v>-72080.856562000001</v>
      </c>
      <c r="R6" s="42">
        <v>-13239.740513999999</v>
      </c>
      <c r="S6" s="42"/>
      <c r="T6" s="42"/>
      <c r="U6" s="43">
        <f>-39098.38-1134</f>
        <v>-40232.379999999997</v>
      </c>
      <c r="V6" s="41">
        <v>-93812.81</v>
      </c>
      <c r="W6" s="42"/>
      <c r="X6" s="42"/>
      <c r="Y6" s="42"/>
      <c r="Z6" s="43">
        <v>-33842.622500004698</v>
      </c>
      <c r="AA6" s="41">
        <f t="shared" ref="AA6:AE10" si="0">+B6+G6+L6+Q6+V6</f>
        <v>1572773.443438</v>
      </c>
      <c r="AB6" s="42">
        <f t="shared" si="0"/>
        <v>250147.36948599998</v>
      </c>
      <c r="AC6" s="42">
        <f t="shared" si="0"/>
        <v>0</v>
      </c>
      <c r="AD6" s="42">
        <f t="shared" si="0"/>
        <v>0</v>
      </c>
      <c r="AE6" s="43">
        <f t="shared" si="0"/>
        <v>1755832.8174999959</v>
      </c>
      <c r="AF6" s="44"/>
      <c r="AG6" s="44"/>
      <c r="AH6" s="44"/>
      <c r="AI6" s="44"/>
    </row>
    <row r="7" spans="1:35" x14ac:dyDescent="0.25">
      <c r="A7" s="40" t="s">
        <v>15</v>
      </c>
      <c r="B7" s="41">
        <v>6837378.7800000012</v>
      </c>
      <c r="C7" s="42">
        <v>11075459.33</v>
      </c>
      <c r="D7" s="42">
        <v>0</v>
      </c>
      <c r="E7" s="42">
        <v>1094593.0799999998</v>
      </c>
      <c r="F7" s="43">
        <v>13480712.73</v>
      </c>
      <c r="G7" s="41">
        <v>11854.15</v>
      </c>
      <c r="H7" s="42">
        <f>56134.24+313644.4+565942.5125</f>
        <v>935721.15249999997</v>
      </c>
      <c r="I7" s="42"/>
      <c r="J7" s="42"/>
      <c r="K7" s="43">
        <f>1514741.2325+227990.605+16092.375+225698.3175+46729.5925</f>
        <v>2031252.1224999998</v>
      </c>
      <c r="L7" s="41"/>
      <c r="M7" s="42"/>
      <c r="N7" s="42"/>
      <c r="O7" s="42"/>
      <c r="P7" s="43"/>
      <c r="Q7" s="41">
        <v>-401413.02</v>
      </c>
      <c r="R7" s="42">
        <f>-847336.85+17247.33</f>
        <v>-830089.52</v>
      </c>
      <c r="S7" s="42"/>
      <c r="T7" s="42">
        <v>-63085.1</v>
      </c>
      <c r="U7" s="43">
        <f>-851651.46-24701</f>
        <v>-876352.46</v>
      </c>
      <c r="V7" s="41">
        <v>4.0749832987785296E-3</v>
      </c>
      <c r="W7" s="42">
        <v>-34305.579999998197</v>
      </c>
      <c r="X7" s="42"/>
      <c r="Y7" s="42"/>
      <c r="Z7" s="43">
        <v>14977.344124998801</v>
      </c>
      <c r="AA7" s="41">
        <f t="shared" si="0"/>
        <v>6447819.9140749853</v>
      </c>
      <c r="AB7" s="42">
        <f t="shared" si="0"/>
        <v>11146785.382500002</v>
      </c>
      <c r="AC7" s="42">
        <f t="shared" si="0"/>
        <v>0</v>
      </c>
      <c r="AD7" s="42">
        <f t="shared" si="0"/>
        <v>1031507.9799999999</v>
      </c>
      <c r="AE7" s="43">
        <f t="shared" si="0"/>
        <v>14650589.736625001</v>
      </c>
      <c r="AF7" s="44"/>
      <c r="AG7" s="44"/>
      <c r="AH7" s="44"/>
      <c r="AI7" s="44"/>
    </row>
    <row r="8" spans="1:35" x14ac:dyDescent="0.25">
      <c r="A8" s="40" t="s">
        <v>16</v>
      </c>
      <c r="B8" s="41">
        <v>0</v>
      </c>
      <c r="C8" s="42">
        <v>15316.410000000002</v>
      </c>
      <c r="D8" s="42">
        <v>9429.7100000000009</v>
      </c>
      <c r="E8" s="42">
        <v>0</v>
      </c>
      <c r="F8" s="43">
        <v>30691.25</v>
      </c>
      <c r="G8" s="41"/>
      <c r="H8" s="42">
        <v>33543.599999999999</v>
      </c>
      <c r="I8" s="42"/>
      <c r="J8" s="42"/>
      <c r="K8" s="43">
        <v>5231.38</v>
      </c>
      <c r="L8" s="41"/>
      <c r="M8" s="42"/>
      <c r="N8" s="42"/>
      <c r="O8" s="42"/>
      <c r="P8" s="43"/>
      <c r="Q8" s="41"/>
      <c r="R8" s="42">
        <v>-5238.1099999999997</v>
      </c>
      <c r="S8" s="42">
        <v>-3173.99</v>
      </c>
      <c r="T8" s="42"/>
      <c r="U8" s="43">
        <f>-4673.85-135.56</f>
        <v>-4809.4100000000008</v>
      </c>
      <c r="V8" s="41"/>
      <c r="W8" s="42">
        <v>-46.512999999999003</v>
      </c>
      <c r="X8" s="42"/>
      <c r="Y8" s="42"/>
      <c r="Z8" s="43">
        <v>-9183.3510000000006</v>
      </c>
      <c r="AA8" s="41">
        <f t="shared" si="0"/>
        <v>0</v>
      </c>
      <c r="AB8" s="42">
        <f t="shared" si="0"/>
        <v>43575.387000000002</v>
      </c>
      <c r="AC8" s="42">
        <f t="shared" si="0"/>
        <v>6255.7200000000012</v>
      </c>
      <c r="AD8" s="42">
        <f t="shared" si="0"/>
        <v>0</v>
      </c>
      <c r="AE8" s="43">
        <f t="shared" si="0"/>
        <v>21929.868999999999</v>
      </c>
      <c r="AF8" s="44"/>
      <c r="AG8" s="44"/>
      <c r="AH8" s="44"/>
      <c r="AI8" s="44"/>
    </row>
    <row r="9" spans="1:35" x14ac:dyDescent="0.25">
      <c r="A9" s="40" t="s">
        <v>17</v>
      </c>
      <c r="B9" s="41">
        <v>1170</v>
      </c>
      <c r="C9" s="42">
        <v>134283.24000000002</v>
      </c>
      <c r="D9" s="42">
        <v>2974.26</v>
      </c>
      <c r="E9" s="42">
        <v>0</v>
      </c>
      <c r="F9" s="43">
        <v>84331.010000000009</v>
      </c>
      <c r="G9" s="41"/>
      <c r="H9" s="42">
        <v>2900</v>
      </c>
      <c r="I9" s="42"/>
      <c r="J9" s="42"/>
      <c r="K9" s="43">
        <v>11385.07</v>
      </c>
      <c r="L9" s="41"/>
      <c r="M9" s="42"/>
      <c r="N9" s="42"/>
      <c r="O9" s="42"/>
      <c r="P9" s="43"/>
      <c r="Q9" s="41">
        <v>-780</v>
      </c>
      <c r="R9" s="42">
        <v>-17548.64</v>
      </c>
      <c r="S9" s="42">
        <v>-2421.2600000000002</v>
      </c>
      <c r="T9" s="42"/>
      <c r="U9" s="43">
        <f>-15381.09-446.11</f>
        <v>-15827.2</v>
      </c>
      <c r="V9" s="41"/>
      <c r="W9" s="42">
        <v>-4760.24400299221</v>
      </c>
      <c r="X9" s="42"/>
      <c r="Y9" s="42"/>
      <c r="Z9" s="43">
        <v>9765.0171999999893</v>
      </c>
      <c r="AA9" s="41">
        <f t="shared" si="0"/>
        <v>390</v>
      </c>
      <c r="AB9" s="42">
        <f t="shared" si="0"/>
        <v>114874.35599700781</v>
      </c>
      <c r="AC9" s="42">
        <f t="shared" si="0"/>
        <v>553</v>
      </c>
      <c r="AD9" s="42">
        <f t="shared" si="0"/>
        <v>0</v>
      </c>
      <c r="AE9" s="43">
        <f t="shared" si="0"/>
        <v>89653.897200000007</v>
      </c>
      <c r="AF9" s="44"/>
      <c r="AG9" s="44"/>
      <c r="AH9" s="44"/>
      <c r="AI9" s="44"/>
    </row>
    <row r="10" spans="1:35" x14ac:dyDescent="0.25">
      <c r="A10" s="40" t="s">
        <v>18</v>
      </c>
      <c r="B10" s="41">
        <v>53200.530000000028</v>
      </c>
      <c r="C10" s="42">
        <v>136373.73700000031</v>
      </c>
      <c r="D10" s="42">
        <v>0</v>
      </c>
      <c r="E10" s="42">
        <v>4.6566128730773926E-10</v>
      </c>
      <c r="F10" s="43">
        <v>833003.05</v>
      </c>
      <c r="G10" s="41"/>
      <c r="H10" s="42"/>
      <c r="I10" s="42"/>
      <c r="J10" s="42"/>
      <c r="K10" s="43"/>
      <c r="L10" s="41">
        <f>-B10</f>
        <v>-53200.530000000028</v>
      </c>
      <c r="M10" s="42">
        <f>-C10</f>
        <v>-136373.73700000031</v>
      </c>
      <c r="N10" s="42"/>
      <c r="O10" s="42">
        <f>-E10</f>
        <v>-4.6566128730773926E-10</v>
      </c>
      <c r="P10" s="43">
        <f>-F10</f>
        <v>-833003.05</v>
      </c>
      <c r="Q10" s="41"/>
      <c r="R10" s="42"/>
      <c r="S10" s="42"/>
      <c r="T10" s="42"/>
      <c r="U10" s="43"/>
      <c r="V10" s="41"/>
      <c r="W10" s="42"/>
      <c r="X10" s="42"/>
      <c r="Y10" s="42"/>
      <c r="Z10" s="43"/>
      <c r="AA10" s="41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3">
        <f t="shared" si="0"/>
        <v>0</v>
      </c>
      <c r="AF10" s="44"/>
      <c r="AG10" s="44"/>
      <c r="AH10" s="44"/>
      <c r="AI10" s="44"/>
    </row>
    <row r="11" spans="1:35" x14ac:dyDescent="0.25">
      <c r="B11" s="41"/>
      <c r="C11" s="42"/>
      <c r="D11" s="42"/>
      <c r="E11" s="42"/>
      <c r="F11" s="43"/>
      <c r="G11" s="41"/>
      <c r="H11" s="42"/>
      <c r="I11" s="42"/>
      <c r="J11" s="42"/>
      <c r="K11" s="43"/>
      <c r="L11" s="41"/>
      <c r="M11" s="42"/>
      <c r="N11" s="42"/>
      <c r="O11" s="42"/>
      <c r="P11" s="43"/>
      <c r="Q11" s="41"/>
      <c r="R11" s="42"/>
      <c r="S11" s="42"/>
      <c r="T11" s="42"/>
      <c r="U11" s="43"/>
      <c r="V11" s="41"/>
      <c r="W11" s="42"/>
      <c r="X11" s="42"/>
      <c r="Y11" s="42"/>
      <c r="Z11" s="43"/>
      <c r="AA11" s="41"/>
      <c r="AB11" s="42"/>
      <c r="AC11" s="42"/>
      <c r="AD11" s="42"/>
      <c r="AE11" s="43"/>
      <c r="AF11" s="44"/>
      <c r="AG11" s="44"/>
      <c r="AH11" s="44"/>
      <c r="AI11" s="44"/>
    </row>
    <row r="12" spans="1:35" s="50" customFormat="1" x14ac:dyDescent="0.25">
      <c r="A12" s="28" t="s">
        <v>9</v>
      </c>
      <c r="B12" s="46">
        <f t="shared" ref="B12:AI12" si="1">SUM(B6:B11)</f>
        <v>8630416.4199999999</v>
      </c>
      <c r="C12" s="47">
        <f t="shared" si="1"/>
        <v>11624819.827</v>
      </c>
      <c r="D12" s="47">
        <f t="shared" si="1"/>
        <v>12403.970000000001</v>
      </c>
      <c r="E12" s="47">
        <f t="shared" si="1"/>
        <v>1094593.0800000003</v>
      </c>
      <c r="F12" s="48">
        <f t="shared" si="1"/>
        <v>16258645.860000001</v>
      </c>
      <c r="G12" s="46">
        <f t="shared" si="1"/>
        <v>11854.15</v>
      </c>
      <c r="H12" s="47">
        <f t="shared" si="1"/>
        <v>972164.75249999994</v>
      </c>
      <c r="I12" s="47">
        <f t="shared" si="1"/>
        <v>0</v>
      </c>
      <c r="J12" s="47">
        <f t="shared" si="1"/>
        <v>0</v>
      </c>
      <c r="K12" s="48">
        <f t="shared" si="1"/>
        <v>2047868.5724999998</v>
      </c>
      <c r="L12" s="46">
        <f t="shared" si="1"/>
        <v>-53200.530000000028</v>
      </c>
      <c r="M12" s="47">
        <f t="shared" si="1"/>
        <v>-136373.73700000031</v>
      </c>
      <c r="N12" s="47">
        <f t="shared" si="1"/>
        <v>0</v>
      </c>
      <c r="O12" s="47">
        <f t="shared" si="1"/>
        <v>-4.6566128730773926E-10</v>
      </c>
      <c r="P12" s="48">
        <f t="shared" si="1"/>
        <v>-833003.05</v>
      </c>
      <c r="Q12" s="46">
        <f t="shared" si="1"/>
        <v>-474273.87656200002</v>
      </c>
      <c r="R12" s="47">
        <f t="shared" si="1"/>
        <v>-866116.01051399997</v>
      </c>
      <c r="S12" s="47">
        <f t="shared" si="1"/>
        <v>-5595.25</v>
      </c>
      <c r="T12" s="47">
        <f t="shared" si="1"/>
        <v>-63085.1</v>
      </c>
      <c r="U12" s="48">
        <f t="shared" si="1"/>
        <v>-937221.45</v>
      </c>
      <c r="V12" s="46">
        <f t="shared" si="1"/>
        <v>-93812.805925016699</v>
      </c>
      <c r="W12" s="47">
        <f t="shared" si="1"/>
        <v>-39112.337002990404</v>
      </c>
      <c r="X12" s="47">
        <f t="shared" si="1"/>
        <v>0</v>
      </c>
      <c r="Y12" s="47">
        <f t="shared" si="1"/>
        <v>0</v>
      </c>
      <c r="Z12" s="48">
        <f t="shared" si="1"/>
        <v>-18283.61217500591</v>
      </c>
      <c r="AA12" s="46">
        <f t="shared" si="1"/>
        <v>8020983.3575129854</v>
      </c>
      <c r="AB12" s="47">
        <f t="shared" si="1"/>
        <v>11555382.49498301</v>
      </c>
      <c r="AC12" s="47">
        <f t="shared" si="1"/>
        <v>6808.7200000000012</v>
      </c>
      <c r="AD12" s="47">
        <f t="shared" si="1"/>
        <v>1031507.9799999999</v>
      </c>
      <c r="AE12" s="48">
        <f t="shared" si="1"/>
        <v>16518006.320324996</v>
      </c>
      <c r="AF12" s="49"/>
      <c r="AG12" s="49"/>
      <c r="AH12" s="49"/>
      <c r="AI12" s="49"/>
    </row>
    <row r="13" spans="1:35" x14ac:dyDescent="0.25">
      <c r="B13" s="41"/>
      <c r="C13" s="42"/>
      <c r="D13" s="42"/>
      <c r="E13" s="42"/>
      <c r="F13" s="43"/>
      <c r="G13" s="41"/>
      <c r="H13" s="42"/>
      <c r="I13" s="42"/>
      <c r="J13" s="42"/>
      <c r="K13" s="43"/>
      <c r="L13" s="41"/>
      <c r="M13" s="42"/>
      <c r="N13" s="42"/>
      <c r="O13" s="42"/>
      <c r="P13" s="43"/>
      <c r="Q13" s="41"/>
      <c r="R13" s="42"/>
      <c r="S13" s="42"/>
      <c r="T13" s="42"/>
      <c r="U13" s="43"/>
      <c r="V13" s="41"/>
      <c r="W13" s="42"/>
      <c r="X13" s="42"/>
      <c r="Y13" s="42"/>
      <c r="Z13" s="43"/>
      <c r="AA13" s="41"/>
      <c r="AB13" s="42"/>
      <c r="AC13" s="42"/>
      <c r="AD13" s="42"/>
      <c r="AE13" s="43"/>
      <c r="AF13" s="44"/>
      <c r="AG13" s="44"/>
      <c r="AH13" s="44"/>
      <c r="AI13" s="44"/>
    </row>
    <row r="14" spans="1:35" x14ac:dyDescent="0.25">
      <c r="A14" s="45" t="s">
        <v>10</v>
      </c>
      <c r="B14" s="41">
        <f>+B12</f>
        <v>8630416.4199999999</v>
      </c>
      <c r="C14" s="42">
        <f>+C12</f>
        <v>11624819.827</v>
      </c>
      <c r="D14" s="42">
        <f>+D12</f>
        <v>12403.970000000001</v>
      </c>
      <c r="E14" s="42">
        <f>+E12</f>
        <v>1094593.0800000003</v>
      </c>
      <c r="F14" s="43"/>
      <c r="G14" s="41">
        <f>+G12</f>
        <v>11854.15</v>
      </c>
      <c r="H14" s="42">
        <f>+H12</f>
        <v>972164.75249999994</v>
      </c>
      <c r="I14" s="42">
        <f>+I12</f>
        <v>0</v>
      </c>
      <c r="J14" s="42">
        <f>+J12</f>
        <v>0</v>
      </c>
      <c r="K14" s="43"/>
      <c r="L14" s="41">
        <f>+L12</f>
        <v>-53200.530000000028</v>
      </c>
      <c r="M14" s="42">
        <f>+M12</f>
        <v>-136373.73700000031</v>
      </c>
      <c r="N14" s="42">
        <f>+N12</f>
        <v>0</v>
      </c>
      <c r="O14" s="42">
        <f>+O12</f>
        <v>-4.6566128730773926E-10</v>
      </c>
      <c r="P14" s="43"/>
      <c r="Q14" s="41">
        <f>+Q12</f>
        <v>-474273.87656200002</v>
      </c>
      <c r="R14" s="42">
        <f>+R12</f>
        <v>-866116.01051399997</v>
      </c>
      <c r="S14" s="42">
        <f>+S12</f>
        <v>-5595.25</v>
      </c>
      <c r="T14" s="42">
        <f>+T12</f>
        <v>-63085.1</v>
      </c>
      <c r="U14" s="43"/>
      <c r="V14" s="41">
        <f>+V12</f>
        <v>-93812.805925016699</v>
      </c>
      <c r="W14" s="42">
        <f>+W12</f>
        <v>-39112.337002990404</v>
      </c>
      <c r="X14" s="42">
        <f>+X12</f>
        <v>0</v>
      </c>
      <c r="Y14" s="42">
        <f>+Y12</f>
        <v>0</v>
      </c>
      <c r="Z14" s="43"/>
      <c r="AA14" s="41">
        <f>+AA12</f>
        <v>8020983.3575129854</v>
      </c>
      <c r="AB14" s="42">
        <f>+AB12</f>
        <v>11555382.49498301</v>
      </c>
      <c r="AC14" s="42">
        <f>+AC12</f>
        <v>6808.7200000000012</v>
      </c>
      <c r="AD14" s="42">
        <f>+AD12</f>
        <v>1031507.9799999999</v>
      </c>
      <c r="AE14" s="43"/>
      <c r="AF14" s="44"/>
      <c r="AG14" s="44"/>
      <c r="AH14" s="44"/>
      <c r="AI14" s="44"/>
    </row>
    <row r="15" spans="1:35" x14ac:dyDescent="0.25">
      <c r="A15" s="45" t="s">
        <v>11</v>
      </c>
      <c r="B15" s="51"/>
      <c r="C15" s="52"/>
      <c r="D15" s="52"/>
      <c r="E15" s="52"/>
      <c r="F15" s="53">
        <f>+F12</f>
        <v>16258645.860000001</v>
      </c>
      <c r="G15" s="51"/>
      <c r="H15" s="52"/>
      <c r="I15" s="52"/>
      <c r="J15" s="52"/>
      <c r="K15" s="53">
        <f>+K12</f>
        <v>2047868.5724999998</v>
      </c>
      <c r="L15" s="51"/>
      <c r="M15" s="52"/>
      <c r="N15" s="52"/>
      <c r="O15" s="52"/>
      <c r="P15" s="53">
        <f>+P12</f>
        <v>-833003.05</v>
      </c>
      <c r="Q15" s="51"/>
      <c r="R15" s="52"/>
      <c r="S15" s="52"/>
      <c r="T15" s="52"/>
      <c r="U15" s="53">
        <f>+U12</f>
        <v>-937221.45</v>
      </c>
      <c r="V15" s="51"/>
      <c r="W15" s="52"/>
      <c r="X15" s="52"/>
      <c r="Y15" s="52"/>
      <c r="Z15" s="53">
        <f>+Z12</f>
        <v>-18283.61217500591</v>
      </c>
      <c r="AA15" s="51"/>
      <c r="AB15" s="52"/>
      <c r="AC15" s="52"/>
      <c r="AD15" s="52"/>
      <c r="AE15" s="53">
        <f>+AE12</f>
        <v>16518006.320324996</v>
      </c>
      <c r="AF15" s="54"/>
    </row>
    <row r="16" spans="1:35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3" s="50" customFormat="1" hidden="1" x14ac:dyDescent="0.25">
      <c r="A19" s="28" t="s">
        <v>20</v>
      </c>
      <c r="B19" s="56"/>
      <c r="C19" s="56"/>
      <c r="D19" s="56"/>
      <c r="E19" s="56"/>
      <c r="F19" s="56">
        <f>+F21+F23+F27+F28</f>
        <v>1829907.8200000005</v>
      </c>
      <c r="G19" s="56"/>
      <c r="H19" s="56"/>
      <c r="I19" s="56"/>
      <c r="J19" s="56"/>
      <c r="K19" s="56">
        <f>+K21+K23+K27+K28</f>
        <v>0</v>
      </c>
      <c r="L19" s="56"/>
      <c r="M19" s="56"/>
      <c r="N19" s="56"/>
      <c r="O19" s="56"/>
      <c r="P19" s="56"/>
      <c r="Q19" s="56"/>
      <c r="R19" s="56"/>
      <c r="S19" s="56"/>
      <c r="T19" s="55"/>
      <c r="U19" s="56">
        <f>+U21+U23+U27+U28</f>
        <v>-40232.37999999999</v>
      </c>
      <c r="V19" s="56"/>
      <c r="W19" s="56"/>
      <c r="X19" s="56"/>
      <c r="Y19" s="56"/>
      <c r="Z19" s="56">
        <f>+Z21+Z23+Z27+Z28</f>
        <v>-33842.622500004698</v>
      </c>
      <c r="AA19" s="56"/>
      <c r="AB19" s="56"/>
      <c r="AC19" s="56"/>
      <c r="AD19" s="56"/>
      <c r="AE19" s="56">
        <f t="shared" ref="AE19:AE57" si="2">+F19+K19+P19+U19+Z19</f>
        <v>1755832.8174999959</v>
      </c>
      <c r="AF19" s="57"/>
    </row>
    <row r="20" spans="1:33" hidden="1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>
        <f t="shared" si="2"/>
        <v>0</v>
      </c>
    </row>
    <row r="21" spans="1:33" hidden="1" x14ac:dyDescent="0.25">
      <c r="A21" s="45" t="s">
        <v>21</v>
      </c>
      <c r="B21" s="55"/>
      <c r="C21" s="55"/>
      <c r="D21" s="55"/>
      <c r="E21" s="55"/>
      <c r="F21" s="55">
        <v>1304769.9393772457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>
        <v>-24130.634354957903</v>
      </c>
      <c r="AA21" s="55"/>
      <c r="AB21" s="55"/>
      <c r="AC21" s="55"/>
      <c r="AD21" s="55"/>
      <c r="AE21" s="55">
        <f t="shared" si="2"/>
        <v>1280639.3050222879</v>
      </c>
      <c r="AF21" s="54"/>
      <c r="AG21" s="54"/>
    </row>
    <row r="22" spans="1:33" hidden="1" x14ac:dyDescent="0.25">
      <c r="A22" s="45" t="s">
        <v>22</v>
      </c>
      <c r="B22" s="55"/>
      <c r="C22" s="55"/>
      <c r="D22" s="55"/>
      <c r="E22" s="55"/>
      <c r="F22" s="55" t="s">
        <v>23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3" hidden="1" x14ac:dyDescent="0.25">
      <c r="A23" s="45" t="s">
        <v>24</v>
      </c>
      <c r="B23" s="55"/>
      <c r="C23" s="55"/>
      <c r="D23" s="55"/>
      <c r="E23" s="55"/>
      <c r="F23" s="55">
        <f>SUM(F24:F26)</f>
        <v>508563.02355245536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>
        <f>SUM(U24:U26)</f>
        <v>-38962.530741921</v>
      </c>
      <c r="V23" s="55"/>
      <c r="W23" s="55"/>
      <c r="X23" s="55"/>
      <c r="Y23" s="55"/>
      <c r="Z23" s="55">
        <v>-9405.4499551495101</v>
      </c>
      <c r="AA23" s="55"/>
      <c r="AB23" s="55"/>
      <c r="AC23" s="55"/>
      <c r="AD23" s="55"/>
      <c r="AE23" s="55">
        <f t="shared" si="2"/>
        <v>460195.04285538488</v>
      </c>
      <c r="AF23" s="54"/>
    </row>
    <row r="24" spans="1:33" hidden="1" x14ac:dyDescent="0.25">
      <c r="A24" s="45" t="s">
        <v>25</v>
      </c>
      <c r="B24" s="55"/>
      <c r="C24" s="55"/>
      <c r="D24" s="55"/>
      <c r="E24" s="55"/>
      <c r="F24" s="55">
        <v>382671.70143523096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>
        <f>+$U$6*F24/($F$23+$F$28)</f>
        <v>-29317.620905829652</v>
      </c>
      <c r="V24" s="55"/>
      <c r="W24" s="55"/>
      <c r="X24" s="55"/>
      <c r="Y24" s="55"/>
      <c r="Z24" s="55">
        <v>-7077.1947043250648</v>
      </c>
      <c r="AA24" s="55"/>
      <c r="AB24" s="55"/>
      <c r="AC24" s="55"/>
      <c r="AD24" s="55"/>
      <c r="AE24" s="55">
        <f t="shared" si="2"/>
        <v>346276.88582507626</v>
      </c>
      <c r="AF24" s="54"/>
      <c r="AG24" s="54"/>
    </row>
    <row r="25" spans="1:33" hidden="1" x14ac:dyDescent="0.25">
      <c r="A25" s="45" t="s">
        <v>26</v>
      </c>
      <c r="B25" s="55"/>
      <c r="C25" s="55"/>
      <c r="D25" s="55"/>
      <c r="E25" s="55"/>
      <c r="F25" s="55">
        <v>30474.649682955165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>
        <f>+$U$6*F25/($F$23+$F$28)</f>
        <v>-2334.75384589958</v>
      </c>
      <c r="V25" s="55"/>
      <c r="W25" s="55"/>
      <c r="X25" s="55"/>
      <c r="Y25" s="55"/>
      <c r="Z25" s="55">
        <v>-563.6032885198224</v>
      </c>
      <c r="AA25" s="55"/>
      <c r="AB25" s="55"/>
      <c r="AC25" s="55"/>
      <c r="AD25" s="55"/>
      <c r="AE25" s="55">
        <f t="shared" si="2"/>
        <v>27576.292548535763</v>
      </c>
      <c r="AF25" s="54"/>
      <c r="AG25" s="54"/>
    </row>
    <row r="26" spans="1:33" hidden="1" x14ac:dyDescent="0.25">
      <c r="A26" s="45" t="s">
        <v>27</v>
      </c>
      <c r="B26" s="55"/>
      <c r="C26" s="55"/>
      <c r="D26" s="55"/>
      <c r="E26" s="55"/>
      <c r="F26" s="55">
        <v>95416.672434269203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>
        <f>+$U$6*F26/($F$23+$F$28)</f>
        <v>-7310.1559901917717</v>
      </c>
      <c r="V26" s="55"/>
      <c r="W26" s="55"/>
      <c r="X26" s="55"/>
      <c r="Y26" s="55"/>
      <c r="Z26" s="55">
        <v>-1764.6519623046238</v>
      </c>
      <c r="AA26" s="55"/>
      <c r="AB26" s="55"/>
      <c r="AC26" s="55"/>
      <c r="AD26" s="55"/>
      <c r="AE26" s="55">
        <f t="shared" si="2"/>
        <v>86341.864481772805</v>
      </c>
      <c r="AF26" s="54"/>
      <c r="AG26" s="54"/>
    </row>
    <row r="27" spans="1:33" hidden="1" x14ac:dyDescent="0.25">
      <c r="A27" s="45" t="s">
        <v>28</v>
      </c>
      <c r="B27" s="55"/>
      <c r="C27" s="55"/>
      <c r="D27" s="55"/>
      <c r="E27" s="55"/>
      <c r="F27" s="55">
        <v>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>
        <v>0</v>
      </c>
      <c r="AA27" s="55"/>
      <c r="AB27" s="55"/>
      <c r="AC27" s="55"/>
      <c r="AD27" s="55"/>
      <c r="AE27" s="55">
        <f t="shared" si="2"/>
        <v>0</v>
      </c>
    </row>
    <row r="28" spans="1:33" hidden="1" x14ac:dyDescent="0.25">
      <c r="A28" s="45" t="s">
        <v>29</v>
      </c>
      <c r="B28" s="55"/>
      <c r="C28" s="55"/>
      <c r="D28" s="55"/>
      <c r="E28" s="55"/>
      <c r="F28" s="55">
        <v>16574.857070299538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>
        <f>+$U$6*F28/($F$23+$F$28)</f>
        <v>-1269.8492580789884</v>
      </c>
      <c r="V28" s="55"/>
      <c r="W28" s="55"/>
      <c r="X28" s="55"/>
      <c r="Y28" s="55"/>
      <c r="Z28" s="55">
        <v>-306.53818989728177</v>
      </c>
      <c r="AA28" s="55"/>
      <c r="AB28" s="55"/>
      <c r="AC28" s="55"/>
      <c r="AD28" s="55"/>
      <c r="AE28" s="55">
        <f t="shared" si="2"/>
        <v>14998.46962232327</v>
      </c>
      <c r="AF28" s="54"/>
      <c r="AG28" s="54"/>
    </row>
    <row r="29" spans="1:33" hidden="1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>
        <f>+K7-K30</f>
        <v>0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>
        <f t="shared" si="2"/>
        <v>0</v>
      </c>
    </row>
    <row r="30" spans="1:33" s="50" customFormat="1" hidden="1" x14ac:dyDescent="0.25">
      <c r="A30" s="28" t="s">
        <v>30</v>
      </c>
      <c r="B30" s="56"/>
      <c r="C30" s="56"/>
      <c r="D30" s="56"/>
      <c r="E30" s="56"/>
      <c r="F30" s="56">
        <f>SUM(F32:F41)</f>
        <v>13480712.729999999</v>
      </c>
      <c r="G30" s="56"/>
      <c r="H30" s="56"/>
      <c r="I30" s="56"/>
      <c r="J30" s="56"/>
      <c r="K30" s="56">
        <f>SUM(K32:K41)</f>
        <v>2031252.1224999998</v>
      </c>
      <c r="L30" s="56"/>
      <c r="M30" s="56"/>
      <c r="N30" s="56"/>
      <c r="O30" s="56"/>
      <c r="P30" s="56"/>
      <c r="Q30" s="56"/>
      <c r="R30" s="56"/>
      <c r="S30" s="56"/>
      <c r="T30" s="56"/>
      <c r="U30" s="56">
        <f>SUM(U32:U41)</f>
        <v>-876352.46</v>
      </c>
      <c r="V30" s="56"/>
      <c r="W30" s="56"/>
      <c r="X30" s="56"/>
      <c r="Y30" s="56"/>
      <c r="Z30" s="56">
        <f>SUM(Z32:Z41)</f>
        <v>14977.344124998801</v>
      </c>
      <c r="AA30" s="56"/>
      <c r="AB30" s="56"/>
      <c r="AC30" s="56"/>
      <c r="AD30" s="56"/>
      <c r="AE30" s="56">
        <f t="shared" si="2"/>
        <v>14650589.736624997</v>
      </c>
      <c r="AF30" s="57"/>
    </row>
    <row r="31" spans="1:33" hidden="1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>
        <f t="shared" si="2"/>
        <v>0</v>
      </c>
    </row>
    <row r="32" spans="1:33" hidden="1" x14ac:dyDescent="0.25">
      <c r="A32" s="45" t="s">
        <v>31</v>
      </c>
      <c r="B32" s="55"/>
      <c r="C32" s="55"/>
      <c r="D32" s="55"/>
      <c r="E32" s="55"/>
      <c r="F32" s="55">
        <v>8190564.9499610048</v>
      </c>
      <c r="G32" s="55"/>
      <c r="H32" s="55"/>
      <c r="I32" s="55"/>
      <c r="J32" s="55"/>
      <c r="K32" s="55">
        <v>1742731.84</v>
      </c>
      <c r="L32" s="55"/>
      <c r="M32" s="55"/>
      <c r="N32" s="55"/>
      <c r="O32" s="55"/>
      <c r="P32" s="55"/>
      <c r="Q32" s="55"/>
      <c r="R32" s="55"/>
      <c r="S32" s="55"/>
      <c r="T32" s="55"/>
      <c r="U32" s="55">
        <v>-391181.55</v>
      </c>
      <c r="V32" s="55"/>
      <c r="W32" s="55"/>
      <c r="X32" s="55"/>
      <c r="Y32" s="55"/>
      <c r="Z32" s="55">
        <v>9099.8830915462695</v>
      </c>
      <c r="AA32" s="55"/>
      <c r="AB32" s="55"/>
      <c r="AC32" s="55"/>
      <c r="AD32" s="55"/>
      <c r="AE32" s="55">
        <f t="shared" si="2"/>
        <v>9551215.1230525505</v>
      </c>
      <c r="AF32" s="55"/>
    </row>
    <row r="33" spans="1:32" hidden="1" x14ac:dyDescent="0.25">
      <c r="A33" s="45" t="s">
        <v>32</v>
      </c>
      <c r="B33" s="55"/>
      <c r="C33" s="55"/>
      <c r="D33" s="55"/>
      <c r="E33" s="55"/>
      <c r="F33" s="55">
        <v>3672453.0753418733</v>
      </c>
      <c r="G33" s="55"/>
      <c r="H33" s="55"/>
      <c r="I33" s="55"/>
      <c r="J33" s="55"/>
      <c r="K33" s="55">
        <v>0</v>
      </c>
      <c r="L33" s="55"/>
      <c r="M33" s="55"/>
      <c r="N33" s="55"/>
      <c r="O33" s="55"/>
      <c r="P33" s="55"/>
      <c r="Q33" s="55"/>
      <c r="R33" s="55"/>
      <c r="S33" s="55"/>
      <c r="T33" s="55"/>
      <c r="U33" s="55">
        <v>-117010.42</v>
      </c>
      <c r="V33" s="55"/>
      <c r="W33" s="55"/>
      <c r="X33" s="55"/>
      <c r="Y33" s="55"/>
      <c r="Z33" s="55">
        <v>4080.1695425124149</v>
      </c>
      <c r="AA33" s="55"/>
      <c r="AB33" s="55"/>
      <c r="AC33" s="55"/>
      <c r="AD33" s="55"/>
      <c r="AE33" s="55">
        <f t="shared" si="2"/>
        <v>3559522.8248843858</v>
      </c>
      <c r="AF33" s="55"/>
    </row>
    <row r="34" spans="1:32" hidden="1" x14ac:dyDescent="0.25">
      <c r="A34" s="45" t="s">
        <v>33</v>
      </c>
      <c r="B34" s="55"/>
      <c r="C34" s="55"/>
      <c r="D34" s="55"/>
      <c r="E34" s="55"/>
      <c r="F34" s="55">
        <v>1343177.5827269019</v>
      </c>
      <c r="G34" s="55"/>
      <c r="H34" s="55"/>
      <c r="I34" s="55"/>
      <c r="J34" s="55"/>
      <c r="K34" s="55">
        <v>225698.31750000009</v>
      </c>
      <c r="L34" s="55"/>
      <c r="M34" s="55"/>
      <c r="N34" s="55"/>
      <c r="O34" s="55"/>
      <c r="P34" s="55"/>
      <c r="Q34" s="55"/>
      <c r="R34" s="55"/>
      <c r="S34" s="55"/>
      <c r="T34" s="55"/>
      <c r="U34" s="55">
        <v>-285415.26</v>
      </c>
      <c r="V34" s="55"/>
      <c r="W34" s="55"/>
      <c r="X34" s="55"/>
      <c r="Y34" s="55"/>
      <c r="Z34" s="55">
        <v>1492.2974237642445</v>
      </c>
      <c r="AA34" s="55"/>
      <c r="AB34" s="55"/>
      <c r="AC34" s="55"/>
      <c r="AD34" s="55"/>
      <c r="AE34" s="55">
        <f t="shared" si="2"/>
        <v>1284952.9376506661</v>
      </c>
      <c r="AF34" s="55"/>
    </row>
    <row r="35" spans="1:32" ht="21" hidden="1" x14ac:dyDescent="0.25">
      <c r="A35" s="45" t="s">
        <v>34</v>
      </c>
      <c r="B35" s="55"/>
      <c r="C35" s="55"/>
      <c r="D35" s="55"/>
      <c r="E35" s="55"/>
      <c r="F35" s="55">
        <v>154074.27992568325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>
        <v>-13807.13</v>
      </c>
      <c r="V35" s="55"/>
      <c r="W35" s="55"/>
      <c r="X35" s="55"/>
      <c r="Y35" s="55"/>
      <c r="Z35" s="55">
        <v>171.17963697297429</v>
      </c>
      <c r="AA35" s="55"/>
      <c r="AB35" s="55"/>
      <c r="AC35" s="55"/>
      <c r="AD35" s="55"/>
      <c r="AE35" s="55">
        <f t="shared" si="2"/>
        <v>140438.32956265623</v>
      </c>
      <c r="AF35" s="55"/>
    </row>
    <row r="36" spans="1:32" ht="21" hidden="1" x14ac:dyDescent="0.25">
      <c r="A36" s="45" t="s">
        <v>35</v>
      </c>
      <c r="B36" s="55"/>
      <c r="C36" s="55"/>
      <c r="D36" s="55"/>
      <c r="E36" s="55"/>
      <c r="F36" s="55">
        <v>0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>
        <v>0</v>
      </c>
      <c r="AA36" s="55"/>
      <c r="AB36" s="55"/>
      <c r="AC36" s="55"/>
      <c r="AD36" s="55"/>
      <c r="AE36" s="55">
        <f t="shared" si="2"/>
        <v>0</v>
      </c>
      <c r="AF36" s="55"/>
    </row>
    <row r="37" spans="1:32" hidden="1" x14ac:dyDescent="0.25">
      <c r="A37" s="45" t="s">
        <v>36</v>
      </c>
      <c r="B37" s="55"/>
      <c r="C37" s="55"/>
      <c r="D37" s="55"/>
      <c r="E37" s="55"/>
      <c r="F37" s="55">
        <v>0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>
        <v>0</v>
      </c>
      <c r="AA37" s="55"/>
      <c r="AB37" s="55"/>
      <c r="AC37" s="55"/>
      <c r="AD37" s="55"/>
      <c r="AE37" s="55">
        <f t="shared" si="2"/>
        <v>0</v>
      </c>
      <c r="AF37" s="55"/>
    </row>
    <row r="38" spans="1:32" hidden="1" x14ac:dyDescent="0.25">
      <c r="A38" s="45" t="s">
        <v>37</v>
      </c>
      <c r="B38" s="55"/>
      <c r="C38" s="55"/>
      <c r="D38" s="55"/>
      <c r="E38" s="55"/>
      <c r="F38" s="55">
        <v>0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>
        <v>0</v>
      </c>
      <c r="AA38" s="55"/>
      <c r="AB38" s="55"/>
      <c r="AC38" s="55"/>
      <c r="AD38" s="55"/>
      <c r="AE38" s="55">
        <f t="shared" si="2"/>
        <v>0</v>
      </c>
      <c r="AF38" s="55"/>
    </row>
    <row r="39" spans="1:32" hidden="1" x14ac:dyDescent="0.25">
      <c r="A39" s="45" t="s">
        <v>38</v>
      </c>
      <c r="B39" s="55"/>
      <c r="C39" s="55"/>
      <c r="D39" s="55"/>
      <c r="E39" s="55"/>
      <c r="F39" s="55">
        <v>0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>
        <v>0</v>
      </c>
      <c r="AA39" s="55"/>
      <c r="AB39" s="55"/>
      <c r="AC39" s="55"/>
      <c r="AD39" s="55"/>
      <c r="AE39" s="55">
        <f t="shared" si="2"/>
        <v>0</v>
      </c>
      <c r="AF39" s="55"/>
    </row>
    <row r="40" spans="1:32" hidden="1" x14ac:dyDescent="0.25">
      <c r="A40" s="45" t="s">
        <v>39</v>
      </c>
      <c r="F40" s="55">
        <v>0</v>
      </c>
      <c r="Z40" s="55">
        <v>0</v>
      </c>
      <c r="AA40" s="55"/>
      <c r="AB40" s="55"/>
      <c r="AE40" s="55">
        <f t="shared" si="2"/>
        <v>0</v>
      </c>
      <c r="AF40" s="55"/>
    </row>
    <row r="41" spans="1:32" hidden="1" x14ac:dyDescent="0.25">
      <c r="A41" s="45" t="s">
        <v>29</v>
      </c>
      <c r="F41" s="55">
        <v>120442.84204453585</v>
      </c>
      <c r="K41" s="55">
        <v>62821.964999999618</v>
      </c>
      <c r="U41" s="55">
        <v>-68938.100000000006</v>
      </c>
      <c r="Z41" s="55">
        <v>133.81443020289683</v>
      </c>
      <c r="AA41" s="55"/>
      <c r="AB41" s="55"/>
      <c r="AE41" s="55">
        <f t="shared" si="2"/>
        <v>114460.52147473836</v>
      </c>
      <c r="AF41" s="55"/>
    </row>
    <row r="42" spans="1:32" hidden="1" x14ac:dyDescent="0.25">
      <c r="U42" s="54"/>
      <c r="AE42" s="54">
        <f t="shared" si="2"/>
        <v>0</v>
      </c>
    </row>
    <row r="43" spans="1:32" s="50" customFormat="1" hidden="1" x14ac:dyDescent="0.25">
      <c r="A43" s="28" t="s">
        <v>40</v>
      </c>
      <c r="F43" s="56">
        <f>SUM(F45:F48)</f>
        <v>30691.25</v>
      </c>
      <c r="K43" s="56">
        <f>SUM(K45:K48)</f>
        <v>5231.38</v>
      </c>
      <c r="U43" s="56">
        <f>SUM(U45:U48)</f>
        <v>-4809.4100000000008</v>
      </c>
      <c r="Z43" s="56">
        <f>SUM(Z45:Z48)</f>
        <v>-9183.3510000000006</v>
      </c>
      <c r="AE43" s="56">
        <f t="shared" si="2"/>
        <v>21929.868999999999</v>
      </c>
      <c r="AF43" s="57"/>
    </row>
    <row r="44" spans="1:32" hidden="1" x14ac:dyDescent="0.25"/>
    <row r="45" spans="1:32" hidden="1" x14ac:dyDescent="0.25">
      <c r="A45" s="45" t="s">
        <v>41</v>
      </c>
    </row>
    <row r="46" spans="1:32" hidden="1" x14ac:dyDescent="0.25">
      <c r="A46" s="45" t="s">
        <v>42</v>
      </c>
    </row>
    <row r="47" spans="1:32" hidden="1" x14ac:dyDescent="0.25">
      <c r="A47" s="45" t="s">
        <v>43</v>
      </c>
    </row>
    <row r="48" spans="1:32" hidden="1" x14ac:dyDescent="0.25">
      <c r="A48" s="45" t="s">
        <v>44</v>
      </c>
      <c r="F48" s="55">
        <v>30691.25</v>
      </c>
      <c r="K48" s="55">
        <v>5231.38</v>
      </c>
      <c r="U48" s="30">
        <f>U8</f>
        <v>-4809.4100000000008</v>
      </c>
      <c r="Z48" s="43">
        <v>-9183.3510000000006</v>
      </c>
      <c r="AE48" s="30">
        <f t="shared" si="2"/>
        <v>21929.868999999999</v>
      </c>
    </row>
    <row r="49" spans="1:32" hidden="1" x14ac:dyDescent="0.25"/>
    <row r="50" spans="1:32" s="50" customFormat="1" hidden="1" x14ac:dyDescent="0.25">
      <c r="A50" s="28" t="s">
        <v>45</v>
      </c>
      <c r="F50" s="56">
        <f>SUM(F51:F54)</f>
        <v>84331.01</v>
      </c>
      <c r="K50" s="56">
        <f>SUM(K51:K54)</f>
        <v>11385.07</v>
      </c>
      <c r="U50" s="56">
        <f>SUM(U51:U54)</f>
        <v>-15827.2</v>
      </c>
      <c r="Z50" s="56">
        <f>SUM(Z51:Z54)</f>
        <v>9765.0171999999784</v>
      </c>
      <c r="AE50" s="56">
        <f t="shared" si="2"/>
        <v>89653.897199999963</v>
      </c>
      <c r="AF50" s="57"/>
    </row>
    <row r="51" spans="1:32" hidden="1" x14ac:dyDescent="0.25"/>
    <row r="52" spans="1:32" hidden="1" x14ac:dyDescent="0.25">
      <c r="A52" s="45" t="s">
        <v>46</v>
      </c>
      <c r="F52" s="55">
        <v>82545.409999999989</v>
      </c>
      <c r="K52" s="55">
        <v>11385.07</v>
      </c>
      <c r="U52" s="55">
        <v>-12026.34</v>
      </c>
      <c r="Z52" s="55">
        <f>9765.01719999999-2015.26</f>
        <v>7749.7571999999891</v>
      </c>
      <c r="AE52" s="55">
        <f t="shared" si="2"/>
        <v>89653.897199999978</v>
      </c>
    </row>
    <row r="53" spans="1:32" hidden="1" x14ac:dyDescent="0.25">
      <c r="A53" s="45" t="s">
        <v>47</v>
      </c>
      <c r="F53" s="55"/>
    </row>
    <row r="54" spans="1:32" hidden="1" x14ac:dyDescent="0.25">
      <c r="A54" s="45" t="s">
        <v>29</v>
      </c>
      <c r="F54" s="55">
        <v>1785.6000000000099</v>
      </c>
      <c r="K54" s="55"/>
      <c r="U54" s="30">
        <f>-15827.2-U52</f>
        <v>-3800.8600000000006</v>
      </c>
      <c r="Z54" s="55">
        <v>2015.25999999999</v>
      </c>
      <c r="AE54" s="30">
        <f t="shared" si="2"/>
        <v>0</v>
      </c>
    </row>
    <row r="55" spans="1:32" hidden="1" x14ac:dyDescent="0.25"/>
    <row r="56" spans="1:32" hidden="1" x14ac:dyDescent="0.25"/>
    <row r="57" spans="1:32" hidden="1" x14ac:dyDescent="0.25">
      <c r="F57" s="54">
        <f>+F19+F30+F43+F50</f>
        <v>15425642.809999999</v>
      </c>
      <c r="K57" s="54">
        <f>+K19+K30+K43+K50</f>
        <v>2047868.5724999998</v>
      </c>
      <c r="U57" s="54">
        <f>+U19+U30+U43+U50</f>
        <v>-937221.45</v>
      </c>
      <c r="Z57" s="54">
        <f>+Z19+Z30+Z43+Z50</f>
        <v>-18283.612175005917</v>
      </c>
      <c r="AE57" s="54">
        <f t="shared" si="2"/>
        <v>16518006.320324995</v>
      </c>
    </row>
    <row r="58" spans="1:32" hidden="1" x14ac:dyDescent="0.25"/>
    <row r="59" spans="1:32" hidden="1" x14ac:dyDescent="0.25">
      <c r="F59" s="54">
        <f>+F57-SUM(F6:F9)</f>
        <v>0</v>
      </c>
      <c r="K59" s="54">
        <f>+K57-SUM(K6:K9)</f>
        <v>0</v>
      </c>
      <c r="U59" s="54">
        <f>+U57-SUM(U6:U9)</f>
        <v>0</v>
      </c>
      <c r="Z59" s="54">
        <f>+Z57-SUM(Z6:Z9)</f>
        <v>0</v>
      </c>
      <c r="AE59" s="54">
        <f>+AE57-SUM(AE6:AE9)</f>
        <v>0</v>
      </c>
    </row>
    <row r="60" spans="1:32" hidden="1" x14ac:dyDescent="0.25">
      <c r="U60" s="54"/>
    </row>
  </sheetData>
  <mergeCells count="6">
    <mergeCell ref="B4:F4"/>
    <mergeCell ref="G4:K4"/>
    <mergeCell ref="L4:P4"/>
    <mergeCell ref="Q4:U4"/>
    <mergeCell ref="V4:Z4"/>
    <mergeCell ref="AA4:A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Movimentazione immob immaterial</vt:lpstr>
      <vt:lpstr>Mov Imm Mat FOC</vt:lpstr>
      <vt:lpstr>Mov Imm Mat SC</vt:lpstr>
      <vt:lpstr>Mov Imm Mat EE ACQ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Rossi</dc:creator>
  <cp:lastModifiedBy>Stefano Rossi</cp:lastModifiedBy>
  <dcterms:created xsi:type="dcterms:W3CDTF">2021-11-22T20:53:21Z</dcterms:created>
  <dcterms:modified xsi:type="dcterms:W3CDTF">2021-11-22T21:03:48Z</dcterms:modified>
</cp:coreProperties>
</file>