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 Rossi\Desktop\Stefano\2020\AMAIE\Unbundling 2020\MEF\"/>
    </mc:Choice>
  </mc:AlternateContent>
  <xr:revisionPtr revIDLastSave="0" documentId="13_ncr:1_{832880D4-DE71-41D6-A383-67E112E57C52}" xr6:coauthVersionLast="36" xr6:coauthVersionMax="36" xr10:uidLastSave="{00000000-0000-0000-0000-000000000000}"/>
  <bookViews>
    <workbookView xWindow="0" yWindow="0" windowWidth="19200" windowHeight="6640" xr2:uid="{E10713A8-122C-4FE6-80BD-D454E770F4A4}"/>
  </bookViews>
  <sheets>
    <sheet name="Stato patrimoniale aggregato" sheetId="1" r:id="rId1"/>
    <sheet name="SP_SC" sheetId="3" state="hidden" r:id="rId2"/>
    <sheet name="SP_ACQ" sheetId="2" state="hidden" r:id="rId3"/>
    <sheet name="SP_FOC" sheetId="4" state="hidden" r:id="rId4"/>
  </sheets>
  <externalReferences>
    <externalReference r:id="rId5"/>
    <externalReference r:id="rId6"/>
  </externalReferences>
  <definedNames>
    <definedName name="Additions" hidden="1">{"NITAV1",#N/A,FALSE,"imm-immat-2";"NITAV2",#N/A,FALSE,"imm-mat-2";"NITAV3",#N/A,FALSE,"crediti";"NITAV4",#N/A,FALSE,"PN";"NITAV5",#N/A,FALSE,"fdi-rischi";"NITAV6",#N/A,FALSE,"rend-fin1";"NITAV7",#N/A,FALSE,"rend-fin2"}</definedName>
    <definedName name="all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Ammontare" localSheetId="2">#REF!</definedName>
    <definedName name="Ammontare">#REF!</definedName>
    <definedName name="Area_stampa_0" localSheetId="2">#REF!</definedName>
    <definedName name="Area_stampa_0">#REF!</definedName>
    <definedName name="Area_stampa_1" localSheetId="2">#REF!</definedName>
    <definedName name="Area_stampa_1">#REF!</definedName>
    <definedName name="Bilancio.fin" localSheetId="2">IF(#REF!&lt;&gt;"",#REF!-#REF!,"")</definedName>
    <definedName name="Bilancio.fin">IF(#REF!&lt;&gt;"",#REF!-#REF!,"")</definedName>
    <definedName name="Bilancio.iniz" localSheetId="2">IF(#REF!&lt;&gt;"",#REF!,"")</definedName>
    <definedName name="Bilancio.iniz">IF(#REF!&lt;&gt;"",#REF!,"")</definedName>
    <definedName name="cmd_help">"Pulsante 12"</definedName>
    <definedName name="_xlnm.Criteria" localSheetId="2">#REF!</definedName>
    <definedName name="_xlnm.Criteria">#REF!</definedName>
    <definedName name="csDesignMode">1</definedName>
    <definedName name="Data_1rata" localSheetId="2">#REF!</definedName>
    <definedName name="Data_1rata">#REF!</definedName>
    <definedName name="_xlnm.Database" localSheetId="2">#REF!</definedName>
    <definedName name="_xlnm.Database">#REF!</definedName>
    <definedName name="eu" localSheetId="2">#REF!</definedName>
    <definedName name="eu">#REF!</definedName>
    <definedName name="fra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i" hidden="1">{"NITAV1",#N/A,FALSE,"imm-immat-2";"NITAV2",#N/A,FALSE,"imm-mat-2";"NITAV3",#N/A,FALSE,"crediti";"NITAV4",#N/A,FALSE,"PN";"NITAV5",#N/A,FALSE,"fdi-rischi";"NITAV6",#N/A,FALSE,"rend-fin1";"NITAV7",#N/A,FALSE,"rend-fin2"}</definedName>
    <definedName name="Interesse.cum" localSheetId="2">IF(#REF!&lt;&gt;"",#REF!+#REF!,"")</definedName>
    <definedName name="Interesse.cum">IF(#REF!&lt;&gt;"",#REF!+#REF!,"")</definedName>
    <definedName name="Interessi" localSheetId="2">IF(#REF!&lt;&gt;"",#REF!*SP_ACQ!Tasso_periodico,"")</definedName>
    <definedName name="Interessi">IF(#REF!&lt;&gt;"",#REF!*Tasso_periodico,"")</definedName>
    <definedName name="k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mmm" localSheetId="2">#REF!</definedName>
    <definedName name="mmm">#REF!</definedName>
    <definedName name="Montante" localSheetId="2">IF(#REF!&lt;&gt;"",MIN(#REF!,SP_ACQ!Rata_da_usare-#REF!),"")</definedName>
    <definedName name="Montante">IF(#REF!&lt;&gt;"",MIN(#REF!,Rata_da_usare-#REF!),"")</definedName>
    <definedName name="Mostra.data" localSheetId="2">IF(#REF!&lt;&gt;"",DATE(YEAR(SP_ACQ!Data_1rata),MONTH(SP_ACQ!Data_1rata)+(#REF!-1)*12/SP_ACQ!Num_rate_annuali,DAY(SP_ACQ!Data_1rata)),"")</definedName>
    <definedName name="Mostra.data">IF(#REF!&lt;&gt;"",DATE(YEAR(Data_1rata),MONTH(Data_1rata)+(#REF!-1)*12/Num_rate_annuali,DAY(Data_1rata)),"")</definedName>
    <definedName name="NomeTabella">"Dummy"</definedName>
    <definedName name="Num.rata" localSheetId="2">IF(OR(#REF!="",#REF!=SP_ACQ!Rate_totali),"",#REF!+1)</definedName>
    <definedName name="Num.rata">IF(OR(#REF!="",#REF!=Rate_totali),"",#REF!+1)</definedName>
    <definedName name="Num_1rata" localSheetId="2">#REF!</definedName>
    <definedName name="Num_1rata">#REF!</definedName>
    <definedName name="Num_rate_annuali" localSheetId="2">#REF!</definedName>
    <definedName name="Num_rate_annuali">#REF!</definedName>
    <definedName name="o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Ore" localSheetId="2">#REF!</definedName>
    <definedName name="Ore">#REF!</definedName>
    <definedName name="Periodo" localSheetId="2">#REF!</definedName>
    <definedName name="Periodo">#REF!</definedName>
    <definedName name="Qry_BT2012_LP" localSheetId="2">#REF!</definedName>
    <definedName name="Qry_BT2012_LP">#REF!</definedName>
    <definedName name="Qry_BT2012_LP_Mese" localSheetId="2">#REF!</definedName>
    <definedName name="Qry_BT2012_LP_Mese">#REF!</definedName>
    <definedName name="Qry_CESPITI_2014_UNB1" localSheetId="2">#REF!</definedName>
    <definedName name="Qry_CESPITI_2014_UNB1">#REF!</definedName>
    <definedName name="Rata_calc" localSheetId="2">#REF!</definedName>
    <definedName name="Rata_calc">#REF!</definedName>
    <definedName name="Rata_da_usare" localSheetId="2">#REF!</definedName>
    <definedName name="Rata_da_usare">#REF!</definedName>
    <definedName name="Rata_immessa" localSheetId="2">#REF!</definedName>
    <definedName name="Rata_immessa">#REF!</definedName>
    <definedName name="Rate_totali" localSheetId="2">SP_ACQ!Num_rate_annuali*SP_ACQ!Periodo</definedName>
    <definedName name="Rate_totali">Num_rate_annuali*Periodo</definedName>
    <definedName name="RATERISC" hidden="1">{"NITAV1",#N/A,FALSE,"imm-immat-2";"NITAV2",#N/A,FALSE,"imm-mat-2";"NITAV3",#N/A,FALSE,"crediti";"NITAV4",#N/A,FALSE,"PN";"NITAV5",#N/A,FALSE,"fdi-rischi";"NITAV6",#N/A,FALSE,"rend-fin1";"NITAV7",#N/A,FALSE,"rend-fin2"}</definedName>
    <definedName name="Recover">[1]Macro1!$A$244</definedName>
    <definedName name="Risultati" localSheetId="2">#REF!</definedName>
    <definedName name="Risultati">#REF!</definedName>
    <definedName name="SERVIZIO__ELETTRICITA" localSheetId="2">#REF!</definedName>
    <definedName name="SERVIZIO__ELETTRICITA">#REF!</definedName>
    <definedName name="Sheet1" localSheetId="2">#REF!</definedName>
    <definedName name="Sheet1">#REF!</definedName>
    <definedName name="Tabella_iniz_bil" localSheetId="2">#REF!</definedName>
    <definedName name="Tabella_iniz_bil">#REF!</definedName>
    <definedName name="Tabella_int_prec" localSheetId="2">#REF!</definedName>
    <definedName name="Tabella_int_prec">#REF!</definedName>
    <definedName name="Tasso_int_annuo" localSheetId="2">#REF!</definedName>
    <definedName name="Tasso_int_annuo">#REF!</definedName>
    <definedName name="Tasso_periodico" localSheetId="2">SP_ACQ!Tasso_int_annuo/SP_ACQ!Num_rate_annuali</definedName>
    <definedName name="Tasso_periodico">Tasso_int_annuo/Num_rate_annuali</definedName>
    <definedName name="tuche" localSheetId="2">#REF!</definedName>
    <definedName name="tuche">#REF!</definedName>
    <definedName name="Valo_Mag01_122012_Ext" localSheetId="2">#REF!</definedName>
    <definedName name="Valo_Mag01_122012_Ext">#REF!</definedName>
    <definedName name="wrn.dettaglio.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wrn.nota_integrativa." hidden="1">{"NITAV1",#N/A,FALSE,"imm-immat-2";"NITAV2",#N/A,FALSE,"imm-mat-2";"NITAV3",#N/A,FALSE,"crediti";"NITAV4",#N/A,FALSE,"PN";"NITAV5",#N/A,FALSE,"fdi-rischi";"NITAV6",#N/A,FALSE,"rend-fin1";"NITAV7",#N/A,FALSE,"rend-fin2"}</definedName>
    <definedName name="x" hidden="1">{"NITAV1",#N/A,FALSE,"imm-immat-2";"NITAV2",#N/A,FALSE,"imm-mat-2";"NITAV3",#N/A,FALSE,"crediti";"NITAV4",#N/A,FALSE,"PN";"NITAV5",#N/A,FALSE,"fdi-rischi";"NITAV6",#N/A,FALSE,"rend-fin1";"NITAV7",#N/A,FALSE,"rend-fin2"}</definedName>
    <definedName name="xx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xy" hidden="1">{"NITAV1",#N/A,FALSE,"imm-immat-2";"NITAV2",#N/A,FALSE,"imm-mat-2";"NITAV3",#N/A,FALSE,"crediti";"NITAV4",#N/A,FALSE,"PN";"NITAV5",#N/A,FALSE,"fdi-rischi";"NITAV6",#N/A,FALSE,"rend-fin1";"NITAV7",#N/A,FALSE,"rend-fin2"}</definedName>
    <definedName name="ZA" hidden="1">{"NITAV1",#N/A,FALSE,"imm-immat-2";"NITAV2",#N/A,FALSE,"imm-mat-2";"NITAV3",#N/A,FALSE,"crediti";"NITAV4",#N/A,FALSE,"PN";"NITAV5",#N/A,FALSE,"fdi-rischi";"NITAV6",#N/A,FALSE,"rend-fin1";"NITAV7",#N/A,FALSE,"rend-fin2"}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7" i="1" l="1"/>
  <c r="AB69" i="1"/>
  <c r="AB70" i="1"/>
  <c r="AA48" i="1"/>
  <c r="AA50" i="1" s="1"/>
  <c r="P170" i="3"/>
  <c r="S17" i="1"/>
  <c r="R20" i="1"/>
  <c r="U20" i="1"/>
  <c r="O21" i="1"/>
  <c r="P21" i="1"/>
  <c r="Q21" i="1"/>
  <c r="R21" i="1"/>
  <c r="S21" i="1"/>
  <c r="T21" i="1"/>
  <c r="U21" i="1"/>
  <c r="V21" i="1"/>
  <c r="W21" i="1"/>
  <c r="X21" i="1"/>
  <c r="Y21" i="1"/>
  <c r="R24" i="1"/>
  <c r="Q25" i="1"/>
  <c r="R25" i="1"/>
  <c r="O26" i="1"/>
  <c r="Q26" i="1"/>
  <c r="R26" i="1"/>
  <c r="O27" i="1"/>
  <c r="P27" i="1"/>
  <c r="S27" i="1"/>
  <c r="T27" i="1"/>
  <c r="U27" i="1"/>
  <c r="V27" i="1"/>
  <c r="X27" i="1"/>
  <c r="O29" i="1"/>
  <c r="P29" i="1"/>
  <c r="Q29" i="1"/>
  <c r="R29" i="1"/>
  <c r="S29" i="1"/>
  <c r="T29" i="1"/>
  <c r="U29" i="1"/>
  <c r="V29" i="1"/>
  <c r="W29" i="1"/>
  <c r="X29" i="1"/>
  <c r="Y29" i="1"/>
  <c r="O48" i="1"/>
  <c r="P48" i="1"/>
  <c r="Q48" i="1"/>
  <c r="R48" i="1"/>
  <c r="S48" i="1"/>
  <c r="T48" i="1"/>
  <c r="U48" i="1"/>
  <c r="V48" i="1"/>
  <c r="W48" i="1"/>
  <c r="X48" i="1"/>
  <c r="Y48" i="1"/>
  <c r="O50" i="1"/>
  <c r="P50" i="1"/>
  <c r="Q50" i="1"/>
  <c r="R50" i="1"/>
  <c r="S50" i="1"/>
  <c r="T50" i="1"/>
  <c r="U50" i="1"/>
  <c r="V50" i="1"/>
  <c r="W50" i="1"/>
  <c r="X50" i="1"/>
  <c r="Y50" i="1"/>
  <c r="O61" i="1"/>
  <c r="P61" i="1"/>
  <c r="Q61" i="1"/>
  <c r="R61" i="1"/>
  <c r="S61" i="1"/>
  <c r="T61" i="1"/>
  <c r="U61" i="1"/>
  <c r="V61" i="1"/>
  <c r="W61" i="1"/>
  <c r="X61" i="1"/>
  <c r="Y61" i="1"/>
  <c r="O77" i="1"/>
  <c r="P77" i="1"/>
  <c r="Q77" i="1"/>
  <c r="R77" i="1"/>
  <c r="S77" i="1"/>
  <c r="T77" i="1"/>
  <c r="U77" i="1"/>
  <c r="V77" i="1"/>
  <c r="W77" i="1"/>
  <c r="X77" i="1"/>
  <c r="Y77" i="1"/>
  <c r="O94" i="1"/>
  <c r="P94" i="1"/>
  <c r="Q94" i="1"/>
  <c r="O95" i="1"/>
  <c r="P95" i="1"/>
  <c r="Q95" i="1"/>
  <c r="R95" i="1"/>
  <c r="S95" i="1"/>
  <c r="T95" i="1"/>
  <c r="U95" i="1"/>
  <c r="V95" i="1"/>
  <c r="W95" i="1"/>
  <c r="X95" i="1"/>
  <c r="Y95" i="1"/>
  <c r="O97" i="1"/>
  <c r="P97" i="1"/>
  <c r="Q97" i="1"/>
  <c r="R97" i="1"/>
  <c r="S97" i="1"/>
  <c r="T97" i="1"/>
  <c r="U97" i="1"/>
  <c r="V97" i="1"/>
  <c r="W97" i="1"/>
  <c r="X97" i="1"/>
  <c r="Y97" i="1"/>
  <c r="O100" i="1"/>
  <c r="P100" i="1"/>
  <c r="Q100" i="1"/>
  <c r="R100" i="1"/>
  <c r="S100" i="1"/>
  <c r="T100" i="1"/>
  <c r="U100" i="1"/>
  <c r="V100" i="1"/>
  <c r="W100" i="1"/>
  <c r="X100" i="1"/>
  <c r="Y100" i="1"/>
  <c r="N142" i="1"/>
  <c r="N139" i="1"/>
  <c r="N137" i="1"/>
  <c r="N129" i="1"/>
  <c r="M123" i="1"/>
  <c r="M129" i="1"/>
  <c r="M137" i="1"/>
  <c r="M138" i="1"/>
  <c r="M139" i="1"/>
  <c r="M140" i="1"/>
  <c r="M141" i="1"/>
  <c r="M142" i="1"/>
  <c r="M100" i="1"/>
  <c r="M21" i="1"/>
  <c r="M25" i="1"/>
  <c r="M29" i="1"/>
  <c r="M48" i="1"/>
  <c r="M50" i="1"/>
  <c r="M61" i="1"/>
  <c r="M77" i="1"/>
  <c r="M94" i="1"/>
  <c r="M95" i="1"/>
  <c r="M97" i="1"/>
  <c r="L123" i="1"/>
  <c r="L129" i="1"/>
  <c r="L137" i="1"/>
  <c r="L139" i="1"/>
  <c r="L142" i="1"/>
  <c r="L21" i="1"/>
  <c r="L25" i="1"/>
  <c r="L29" i="1"/>
  <c r="L48" i="1"/>
  <c r="L50" i="1"/>
  <c r="L61" i="1"/>
  <c r="L77" i="1"/>
  <c r="L94" i="1"/>
  <c r="L95" i="1"/>
  <c r="L97" i="1"/>
  <c r="L100" i="1"/>
  <c r="K123" i="1"/>
  <c r="K129" i="1"/>
  <c r="K135" i="1"/>
  <c r="K136" i="1"/>
  <c r="K137" i="1"/>
  <c r="K139" i="1"/>
  <c r="K142" i="1"/>
  <c r="K120" i="1"/>
  <c r="K21" i="1"/>
  <c r="K24" i="1"/>
  <c r="K25" i="1"/>
  <c r="K29" i="1"/>
  <c r="K48" i="1"/>
  <c r="K50" i="1"/>
  <c r="K61" i="1"/>
  <c r="K73" i="1"/>
  <c r="K77" i="1"/>
  <c r="K95" i="1"/>
  <c r="K100" i="1"/>
  <c r="J123" i="1"/>
  <c r="J128" i="1"/>
  <c r="J129" i="1"/>
  <c r="J132" i="1"/>
  <c r="J133" i="1"/>
  <c r="J135" i="1"/>
  <c r="J136" i="1"/>
  <c r="J137" i="1"/>
  <c r="J139" i="1"/>
  <c r="J142" i="1"/>
  <c r="J120" i="1"/>
  <c r="J20" i="1"/>
  <c r="J21" i="1"/>
  <c r="J24" i="1"/>
  <c r="J25" i="1"/>
  <c r="J26" i="1"/>
  <c r="J27" i="1"/>
  <c r="J29" i="1"/>
  <c r="J48" i="1"/>
  <c r="J50" i="1"/>
  <c r="J54" i="1"/>
  <c r="J58" i="1"/>
  <c r="J61" i="1"/>
  <c r="J63" i="1"/>
  <c r="J64" i="1"/>
  <c r="J65" i="1"/>
  <c r="J66" i="1"/>
  <c r="J67" i="1"/>
  <c r="J73" i="1"/>
  <c r="J77" i="1"/>
  <c r="J95" i="1"/>
  <c r="J97" i="1"/>
  <c r="J100" i="1"/>
  <c r="I123" i="1"/>
  <c r="I129" i="1"/>
  <c r="I135" i="1"/>
  <c r="I136" i="1"/>
  <c r="I137" i="1"/>
  <c r="I139" i="1"/>
  <c r="I142" i="1"/>
  <c r="I120" i="1"/>
  <c r="I21" i="1"/>
  <c r="I24" i="1"/>
  <c r="I25" i="1"/>
  <c r="I29" i="1"/>
  <c r="I48" i="1"/>
  <c r="I50" i="1"/>
  <c r="I61" i="1"/>
  <c r="I73" i="1"/>
  <c r="I77" i="1"/>
  <c r="I95" i="1"/>
  <c r="I100" i="1"/>
  <c r="AB106" i="1"/>
  <c r="AB107" i="1"/>
  <c r="AB108" i="1"/>
  <c r="AB109" i="1"/>
  <c r="AB110" i="1"/>
  <c r="AB111" i="1"/>
  <c r="AB113" i="1"/>
  <c r="AB114" i="1"/>
  <c r="I115" i="1"/>
  <c r="AB119" i="1"/>
  <c r="AB115" i="1" l="1"/>
  <c r="AB76" i="1"/>
  <c r="AB75" i="1"/>
  <c r="AB73" i="1"/>
  <c r="AB74" i="1"/>
  <c r="AB72" i="1"/>
  <c r="AB71" i="1"/>
  <c r="AB128" i="1"/>
  <c r="AB120" i="1"/>
  <c r="AB135" i="1"/>
  <c r="AB132" i="1"/>
  <c r="AB15" i="1"/>
  <c r="AB89" i="1"/>
  <c r="AB59" i="1"/>
  <c r="AB44" i="1"/>
  <c r="AB139" i="1"/>
  <c r="AB13" i="1"/>
  <c r="AB14" i="1"/>
  <c r="AB83" i="1"/>
  <c r="AB65" i="1"/>
  <c r="AB46" i="1"/>
  <c r="AB38" i="1"/>
  <c r="AB25" i="1"/>
  <c r="AB19" i="1"/>
  <c r="AB130" i="1"/>
  <c r="AB127" i="1"/>
  <c r="AB63" i="1"/>
  <c r="AB43" i="1"/>
  <c r="AB35" i="1"/>
  <c r="AB97" i="1"/>
  <c r="AB90" i="1"/>
  <c r="AB82" i="1"/>
  <c r="AB64" i="1"/>
  <c r="AB60" i="1"/>
  <c r="AB45" i="1"/>
  <c r="AB24" i="1"/>
  <c r="AB18" i="1"/>
  <c r="AB133" i="1"/>
  <c r="AB129" i="1"/>
  <c r="AB121" i="1"/>
  <c r="AB57" i="1"/>
  <c r="AB42" i="1"/>
  <c r="AB34" i="1"/>
  <c r="AB137" i="1"/>
  <c r="AB20" i="1"/>
  <c r="AB93" i="1"/>
  <c r="AB68" i="1"/>
  <c r="AB56" i="1"/>
  <c r="AB48" i="1"/>
  <c r="AB41" i="1"/>
  <c r="AB33" i="1"/>
  <c r="AB28" i="1"/>
  <c r="AB136" i="1"/>
  <c r="AB85" i="1"/>
  <c r="AB67" i="1"/>
  <c r="AB55" i="1"/>
  <c r="AB40" i="1"/>
  <c r="AB27" i="1"/>
  <c r="AB81" i="1"/>
  <c r="AB88" i="1"/>
  <c r="AB84" i="1"/>
  <c r="AB66" i="1"/>
  <c r="AB54" i="1"/>
  <c r="AB47" i="1"/>
  <c r="AB39" i="1"/>
  <c r="AB26" i="1"/>
  <c r="AB142" i="1"/>
  <c r="AB134" i="1"/>
  <c r="AB131" i="1"/>
  <c r="AB123" i="1"/>
  <c r="AB17" i="1"/>
  <c r="AB58" i="1"/>
  <c r="AB92" i="1"/>
  <c r="AB91" i="1"/>
  <c r="AB16" i="1"/>
  <c r="N77" i="1" l="1"/>
  <c r="N61" i="1"/>
  <c r="N29" i="1"/>
  <c r="N21" i="1"/>
  <c r="AB61" i="1" l="1"/>
  <c r="AB21" i="1"/>
  <c r="AB29" i="1"/>
  <c r="AB77" i="1"/>
  <c r="N95" i="1"/>
  <c r="N50" i="1"/>
  <c r="I168" i="4"/>
  <c r="J165" i="4"/>
  <c r="H163" i="4"/>
  <c r="G163" i="4"/>
  <c r="F163" i="4"/>
  <c r="J163" i="4" s="1"/>
  <c r="J162" i="4"/>
  <c r="H162" i="4"/>
  <c r="H164" i="4" s="1"/>
  <c r="G162" i="4"/>
  <c r="G164" i="4" s="1"/>
  <c r="F162" i="4"/>
  <c r="F164" i="4" s="1"/>
  <c r="J159" i="4"/>
  <c r="J153" i="4"/>
  <c r="J151" i="4"/>
  <c r="J137" i="4"/>
  <c r="J134" i="4"/>
  <c r="H134" i="4"/>
  <c r="H168" i="4" s="1"/>
  <c r="G134" i="4"/>
  <c r="F134" i="4"/>
  <c r="F168" i="4" s="1"/>
  <c r="J106" i="4"/>
  <c r="F84" i="4"/>
  <c r="H82" i="4"/>
  <c r="H84" i="4" s="1"/>
  <c r="G82" i="4"/>
  <c r="F82" i="4"/>
  <c r="J82" i="4" s="1"/>
  <c r="G81" i="4"/>
  <c r="G84" i="4" s="1"/>
  <c r="F81" i="4"/>
  <c r="J81" i="4" s="1"/>
  <c r="J76" i="4"/>
  <c r="J68" i="4"/>
  <c r="H68" i="4"/>
  <c r="G68" i="4"/>
  <c r="F68" i="4"/>
  <c r="F103" i="4" s="1"/>
  <c r="H32" i="4"/>
  <c r="G32" i="4"/>
  <c r="F29" i="4"/>
  <c r="J29" i="4" s="1"/>
  <c r="J28" i="4"/>
  <c r="J27" i="4"/>
  <c r="F27" i="4"/>
  <c r="F32" i="4" s="1"/>
  <c r="J26" i="4"/>
  <c r="H22" i="4"/>
  <c r="H56" i="4" s="1"/>
  <c r="G22" i="4"/>
  <c r="G56" i="4" s="1"/>
  <c r="F22" i="4"/>
  <c r="J22" i="4" s="1"/>
  <c r="J20" i="4"/>
  <c r="J17" i="4"/>
  <c r="R167" i="3"/>
  <c r="O167" i="3"/>
  <c r="N167" i="3"/>
  <c r="M167" i="3"/>
  <c r="K167" i="3"/>
  <c r="J167" i="3"/>
  <c r="I167" i="3"/>
  <c r="H167" i="3"/>
  <c r="G167" i="3"/>
  <c r="F167" i="3"/>
  <c r="T167" i="3" s="1"/>
  <c r="P165" i="3"/>
  <c r="O165" i="3"/>
  <c r="O170" i="3" s="1"/>
  <c r="G165" i="3"/>
  <c r="G170" i="3" s="1"/>
  <c r="R164" i="3"/>
  <c r="Q164" i="3"/>
  <c r="N164" i="3"/>
  <c r="J164" i="3"/>
  <c r="H164" i="3"/>
  <c r="F164" i="3"/>
  <c r="R163" i="3"/>
  <c r="Q163" i="3"/>
  <c r="N163" i="3"/>
  <c r="J163" i="3"/>
  <c r="H163" i="3"/>
  <c r="F163" i="3"/>
  <c r="I160" i="3"/>
  <c r="T160" i="3" s="1"/>
  <c r="Q154" i="3"/>
  <c r="T154" i="3" s="1"/>
  <c r="S152" i="3"/>
  <c r="S165" i="3" s="1"/>
  <c r="S170" i="3" s="1"/>
  <c r="R152" i="3"/>
  <c r="R165" i="3" s="1"/>
  <c r="Q152" i="3"/>
  <c r="N152" i="3"/>
  <c r="M152" i="3"/>
  <c r="M165" i="3" s="1"/>
  <c r="M170" i="3" s="1"/>
  <c r="L152" i="3"/>
  <c r="L165" i="3" s="1"/>
  <c r="L170" i="3" s="1"/>
  <c r="K152" i="3"/>
  <c r="K165" i="3" s="1"/>
  <c r="K170" i="3" s="1"/>
  <c r="J152" i="3"/>
  <c r="J165" i="3" s="1"/>
  <c r="I152" i="3"/>
  <c r="I165" i="3" s="1"/>
  <c r="I170" i="3" s="1"/>
  <c r="H152" i="3"/>
  <c r="H165" i="3" s="1"/>
  <c r="G152" i="3"/>
  <c r="F152" i="3"/>
  <c r="T137" i="3"/>
  <c r="R135" i="3"/>
  <c r="Q135" i="3"/>
  <c r="P135" i="3"/>
  <c r="N135" i="3"/>
  <c r="J135" i="3"/>
  <c r="J170" i="3" s="1"/>
  <c r="H135" i="3"/>
  <c r="F135" i="3"/>
  <c r="O107" i="3"/>
  <c r="J107" i="3"/>
  <c r="I107" i="3"/>
  <c r="G107" i="3"/>
  <c r="S85" i="3"/>
  <c r="Q85" i="3"/>
  <c r="P85" i="3"/>
  <c r="O85" i="3"/>
  <c r="R83" i="3"/>
  <c r="Q83" i="3"/>
  <c r="N83" i="3"/>
  <c r="L83" i="3"/>
  <c r="K83" i="3"/>
  <c r="J83" i="3"/>
  <c r="I83" i="3"/>
  <c r="H83" i="3"/>
  <c r="G83" i="3"/>
  <c r="F83" i="3"/>
  <c r="R82" i="3"/>
  <c r="R85" i="3" s="1"/>
  <c r="R104" i="3" s="1"/>
  <c r="Q82" i="3"/>
  <c r="N82" i="3"/>
  <c r="N85" i="3" s="1"/>
  <c r="M82" i="3"/>
  <c r="M85" i="3" s="1"/>
  <c r="L82" i="3"/>
  <c r="K82" i="3"/>
  <c r="J82" i="3"/>
  <c r="J85" i="3" s="1"/>
  <c r="J104" i="3" s="1"/>
  <c r="I82" i="3"/>
  <c r="I85" i="3" s="1"/>
  <c r="H82" i="3"/>
  <c r="H85" i="3" s="1"/>
  <c r="G82" i="3"/>
  <c r="G85" i="3" s="1"/>
  <c r="F82" i="3"/>
  <c r="F85" i="3" s="1"/>
  <c r="T76" i="3"/>
  <c r="T68" i="3"/>
  <c r="S68" i="3"/>
  <c r="S104" i="3" s="1"/>
  <c r="R68" i="3"/>
  <c r="Q68" i="3"/>
  <c r="P68" i="3"/>
  <c r="P104" i="3" s="1"/>
  <c r="O68" i="3"/>
  <c r="O104" i="3" s="1"/>
  <c r="N68" i="3"/>
  <c r="M68" i="3"/>
  <c r="M104" i="3" s="1"/>
  <c r="L68" i="3"/>
  <c r="K68" i="3"/>
  <c r="J68" i="3"/>
  <c r="I68" i="3"/>
  <c r="H68" i="3"/>
  <c r="H104" i="3" s="1"/>
  <c r="G68" i="3"/>
  <c r="F68" i="3"/>
  <c r="S32" i="3"/>
  <c r="R32" i="3"/>
  <c r="P32" i="3"/>
  <c r="L32" i="3"/>
  <c r="L56" i="3" s="1"/>
  <c r="K32" i="3"/>
  <c r="K56" i="3" s="1"/>
  <c r="Q29" i="3"/>
  <c r="Q32" i="3" s="1"/>
  <c r="O29" i="3"/>
  <c r="O32" i="3" s="1"/>
  <c r="O56" i="3" s="1"/>
  <c r="O109" i="3" s="1"/>
  <c r="N29" i="3"/>
  <c r="N32" i="3" s="1"/>
  <c r="N56" i="3" s="1"/>
  <c r="M29" i="3"/>
  <c r="M32" i="3" s="1"/>
  <c r="M56" i="3" s="1"/>
  <c r="M109" i="3" s="1"/>
  <c r="J29" i="3"/>
  <c r="J32" i="3" s="1"/>
  <c r="J56" i="3" s="1"/>
  <c r="G29" i="3"/>
  <c r="G32" i="3" s="1"/>
  <c r="G56" i="3" s="1"/>
  <c r="F29" i="3"/>
  <c r="I28" i="3"/>
  <c r="H28" i="3"/>
  <c r="F28" i="3"/>
  <c r="T28" i="3" s="1"/>
  <c r="I27" i="3"/>
  <c r="H27" i="3"/>
  <c r="I26" i="3"/>
  <c r="I32" i="3" s="1"/>
  <c r="S22" i="3"/>
  <c r="S56" i="3" s="1"/>
  <c r="S109" i="3" s="1"/>
  <c r="R22" i="3"/>
  <c r="R56" i="3" s="1"/>
  <c r="R109" i="3" s="1"/>
  <c r="Q22" i="3"/>
  <c r="P22" i="3"/>
  <c r="P56" i="3" s="1"/>
  <c r="P109" i="3" s="1"/>
  <c r="O22" i="3"/>
  <c r="N22" i="3"/>
  <c r="M22" i="3"/>
  <c r="L22" i="3"/>
  <c r="K22" i="3"/>
  <c r="H22" i="3"/>
  <c r="G22" i="3"/>
  <c r="F22" i="3"/>
  <c r="T22" i="3" s="1"/>
  <c r="N20" i="3"/>
  <c r="I20" i="3"/>
  <c r="I22" i="3" s="1"/>
  <c r="J17" i="3"/>
  <c r="J22" i="3" s="1"/>
  <c r="Q169" i="2"/>
  <c r="Q168" i="2"/>
  <c r="P167" i="2"/>
  <c r="N167" i="2"/>
  <c r="M167" i="2"/>
  <c r="L167" i="2"/>
  <c r="K167" i="2"/>
  <c r="J167" i="2"/>
  <c r="I167" i="2"/>
  <c r="H167" i="2"/>
  <c r="G167" i="2"/>
  <c r="F167" i="2"/>
  <c r="Q166" i="2"/>
  <c r="P163" i="2"/>
  <c r="I163" i="2"/>
  <c r="G163" i="2"/>
  <c r="F163" i="2"/>
  <c r="Q162" i="2"/>
  <c r="Q161" i="2"/>
  <c r="P160" i="2"/>
  <c r="I160" i="2"/>
  <c r="O160" i="2" s="1"/>
  <c r="Q160" i="2" s="1"/>
  <c r="Q159" i="2"/>
  <c r="Q158" i="2"/>
  <c r="Q157" i="2"/>
  <c r="Q156" i="2"/>
  <c r="P155" i="2"/>
  <c r="I155" i="2"/>
  <c r="O155" i="2" s="1"/>
  <c r="Q155" i="2" s="1"/>
  <c r="O154" i="2"/>
  <c r="Q154" i="2" s="1"/>
  <c r="Q153" i="2"/>
  <c r="P152" i="2"/>
  <c r="N152" i="2"/>
  <c r="N165" i="2" s="1"/>
  <c r="N170" i="2" s="1"/>
  <c r="M152" i="2"/>
  <c r="M165" i="2" s="1"/>
  <c r="M170" i="2" s="1"/>
  <c r="L152" i="2"/>
  <c r="L165" i="2" s="1"/>
  <c r="L170" i="2" s="1"/>
  <c r="K152" i="2"/>
  <c r="K165" i="2" s="1"/>
  <c r="K170" i="2" s="1"/>
  <c r="J152" i="2"/>
  <c r="J165" i="2" s="1"/>
  <c r="J170" i="2" s="1"/>
  <c r="I152" i="2"/>
  <c r="H152" i="2"/>
  <c r="H165" i="2" s="1"/>
  <c r="H170" i="2" s="1"/>
  <c r="G152" i="2"/>
  <c r="F152" i="2"/>
  <c r="Q151" i="2"/>
  <c r="P150" i="2"/>
  <c r="I150" i="2"/>
  <c r="Q149" i="2"/>
  <c r="Q148" i="2"/>
  <c r="Q147" i="2"/>
  <c r="Q146" i="2"/>
  <c r="Q145" i="2"/>
  <c r="Q144" i="2"/>
  <c r="Q143" i="2"/>
  <c r="Q142" i="2"/>
  <c r="Q141" i="2"/>
  <c r="Q140" i="2"/>
  <c r="Q139" i="2"/>
  <c r="P138" i="2"/>
  <c r="I138" i="2"/>
  <c r="G138" i="2"/>
  <c r="O138" i="2" s="1"/>
  <c r="Q138" i="2" s="1"/>
  <c r="F138" i="2"/>
  <c r="Q137" i="2"/>
  <c r="Q136" i="2"/>
  <c r="P135" i="2"/>
  <c r="I135" i="2"/>
  <c r="G135" i="2"/>
  <c r="F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8" i="2"/>
  <c r="P107" i="2"/>
  <c r="I107" i="2"/>
  <c r="O107" i="2" s="1"/>
  <c r="Q107" i="2" s="1"/>
  <c r="Q106" i="2"/>
  <c r="Q105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N85" i="2"/>
  <c r="M85" i="2"/>
  <c r="L85" i="2"/>
  <c r="K85" i="2"/>
  <c r="J85" i="2"/>
  <c r="H85" i="2"/>
  <c r="Q84" i="2"/>
  <c r="Q83" i="2"/>
  <c r="P83" i="2"/>
  <c r="O83" i="2"/>
  <c r="P82" i="2"/>
  <c r="O82" i="2"/>
  <c r="Q82" i="2" s="1"/>
  <c r="P80" i="2"/>
  <c r="Q80" i="2" s="1"/>
  <c r="P79" i="2"/>
  <c r="Q79" i="2" s="1"/>
  <c r="Q78" i="2"/>
  <c r="P77" i="2"/>
  <c r="I77" i="2"/>
  <c r="O77" i="2" s="1"/>
  <c r="Q77" i="2" s="1"/>
  <c r="P76" i="2"/>
  <c r="I76" i="2"/>
  <c r="O76" i="2" s="1"/>
  <c r="P75" i="2"/>
  <c r="I75" i="2"/>
  <c r="O75" i="2" s="1"/>
  <c r="Q75" i="2" s="1"/>
  <c r="P74" i="2"/>
  <c r="I74" i="2"/>
  <c r="O74" i="2" s="1"/>
  <c r="Q74" i="2" s="1"/>
  <c r="Q73" i="2"/>
  <c r="P72" i="2"/>
  <c r="I72" i="2"/>
  <c r="O72" i="2" s="1"/>
  <c r="Q71" i="2"/>
  <c r="Q70" i="2"/>
  <c r="Q69" i="2"/>
  <c r="N68" i="2"/>
  <c r="M68" i="2"/>
  <c r="M104" i="2" s="1"/>
  <c r="L68" i="2"/>
  <c r="L104" i="2" s="1"/>
  <c r="K68" i="2"/>
  <c r="K104" i="2" s="1"/>
  <c r="J68" i="2"/>
  <c r="J104" i="2" s="1"/>
  <c r="H68" i="2"/>
  <c r="H104" i="2" s="1"/>
  <c r="G68" i="2"/>
  <c r="F68" i="2"/>
  <c r="Q67" i="2"/>
  <c r="Q66" i="2"/>
  <c r="Q65" i="2"/>
  <c r="P64" i="2"/>
  <c r="I64" i="2"/>
  <c r="O64" i="2" s="1"/>
  <c r="Q63" i="2"/>
  <c r="Q62" i="2"/>
  <c r="Q61" i="2"/>
  <c r="P60" i="2"/>
  <c r="I60" i="2"/>
  <c r="I68" i="2" s="1"/>
  <c r="Q59" i="2"/>
  <c r="Q58" i="2"/>
  <c r="Q57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N32" i="2"/>
  <c r="K32" i="2"/>
  <c r="K56" i="2" s="1"/>
  <c r="Q31" i="2"/>
  <c r="P30" i="2"/>
  <c r="O30" i="2"/>
  <c r="Q30" i="2" s="1"/>
  <c r="P29" i="2"/>
  <c r="I29" i="2"/>
  <c r="O29" i="2" s="1"/>
  <c r="Q29" i="2" s="1"/>
  <c r="P28" i="2"/>
  <c r="I28" i="2"/>
  <c r="O28" i="2" s="1"/>
  <c r="Q28" i="2" s="1"/>
  <c r="P27" i="2"/>
  <c r="M27" i="2"/>
  <c r="M32" i="2" s="1"/>
  <c r="L27" i="2"/>
  <c r="L32" i="2" s="1"/>
  <c r="L56" i="2" s="1"/>
  <c r="J27" i="2"/>
  <c r="J32" i="2" s="1"/>
  <c r="J56" i="2" s="1"/>
  <c r="J109" i="2" s="1"/>
  <c r="I27" i="2"/>
  <c r="I32" i="2" s="1"/>
  <c r="H27" i="2"/>
  <c r="H32" i="2" s="1"/>
  <c r="H56" i="2" s="1"/>
  <c r="H109" i="2" s="1"/>
  <c r="G27" i="2"/>
  <c r="G32" i="2" s="1"/>
  <c r="F27" i="2"/>
  <c r="P26" i="2"/>
  <c r="P32" i="2" s="1"/>
  <c r="O26" i="2"/>
  <c r="Q25" i="2"/>
  <c r="Q24" i="2"/>
  <c r="Q23" i="2"/>
  <c r="N22" i="2"/>
  <c r="N56" i="2" s="1"/>
  <c r="M22" i="2"/>
  <c r="L22" i="2"/>
  <c r="K22" i="2"/>
  <c r="J22" i="2"/>
  <c r="H22" i="2"/>
  <c r="G22" i="2"/>
  <c r="G56" i="2" s="1"/>
  <c r="F22" i="2"/>
  <c r="Q21" i="2"/>
  <c r="P20" i="2"/>
  <c r="O20" i="2"/>
  <c r="Q20" i="2" s="1"/>
  <c r="I20" i="2"/>
  <c r="I22" i="2" s="1"/>
  <c r="P19" i="2"/>
  <c r="Q19" i="2" s="1"/>
  <c r="P18" i="2"/>
  <c r="Q18" i="2" s="1"/>
  <c r="P17" i="2"/>
  <c r="P22" i="2" s="1"/>
  <c r="P56" i="2" s="1"/>
  <c r="O17" i="2"/>
  <c r="AB50" i="1" l="1"/>
  <c r="AB95" i="1"/>
  <c r="N100" i="1"/>
  <c r="F104" i="3"/>
  <c r="T107" i="3"/>
  <c r="Q56" i="3"/>
  <c r="I104" i="3"/>
  <c r="T83" i="3"/>
  <c r="T26" i="3"/>
  <c r="K104" i="3"/>
  <c r="K109" i="3" s="1"/>
  <c r="K85" i="3"/>
  <c r="T163" i="3"/>
  <c r="G104" i="3"/>
  <c r="Q104" i="3"/>
  <c r="T164" i="3"/>
  <c r="H32" i="3"/>
  <c r="H56" i="3" s="1"/>
  <c r="H109" i="3" s="1"/>
  <c r="L85" i="3"/>
  <c r="L104" i="3" s="1"/>
  <c r="L109" i="3" s="1"/>
  <c r="T135" i="3"/>
  <c r="T152" i="3"/>
  <c r="N165" i="3"/>
  <c r="F32" i="3"/>
  <c r="F56" i="3" s="1"/>
  <c r="F109" i="3" s="1"/>
  <c r="T27" i="3"/>
  <c r="Q165" i="3"/>
  <c r="Q170" i="3" s="1"/>
  <c r="L109" i="2"/>
  <c r="O60" i="2"/>
  <c r="O68" i="2" s="1"/>
  <c r="Q26" i="2"/>
  <c r="P68" i="2"/>
  <c r="O167" i="2"/>
  <c r="K109" i="2"/>
  <c r="N104" i="2"/>
  <c r="N109" i="2" s="1"/>
  <c r="O27" i="2"/>
  <c r="Q27" i="2" s="1"/>
  <c r="Q64" i="2"/>
  <c r="Q17" i="2"/>
  <c r="Q72" i="2"/>
  <c r="Q76" i="2"/>
  <c r="O163" i="2"/>
  <c r="Q163" i="2" s="1"/>
  <c r="G168" i="4"/>
  <c r="N170" i="3"/>
  <c r="J56" i="4"/>
  <c r="Q167" i="2"/>
  <c r="N104" i="3"/>
  <c r="N109" i="3" s="1"/>
  <c r="H108" i="4"/>
  <c r="I56" i="3"/>
  <c r="I109" i="3" s="1"/>
  <c r="G109" i="3"/>
  <c r="R170" i="3"/>
  <c r="G103" i="4"/>
  <c r="G108" i="4" s="1"/>
  <c r="M56" i="2"/>
  <c r="M109" i="2" s="1"/>
  <c r="J109" i="3"/>
  <c r="F56" i="4"/>
  <c r="F108" i="4" s="1"/>
  <c r="J32" i="4"/>
  <c r="H103" i="4"/>
  <c r="J84" i="4"/>
  <c r="J103" i="4"/>
  <c r="I56" i="2"/>
  <c r="H170" i="3"/>
  <c r="J168" i="4"/>
  <c r="J164" i="4"/>
  <c r="T20" i="3"/>
  <c r="T29" i="3"/>
  <c r="F165" i="3"/>
  <c r="O152" i="2"/>
  <c r="Q152" i="2" s="1"/>
  <c r="F32" i="2"/>
  <c r="O32" i="2" s="1"/>
  <c r="Q32" i="2" s="1"/>
  <c r="T82" i="3"/>
  <c r="F170" i="3"/>
  <c r="O22" i="2"/>
  <c r="Q60" i="2"/>
  <c r="O150" i="2"/>
  <c r="Q150" i="2" s="1"/>
  <c r="O135" i="2"/>
  <c r="Q135" i="2" s="1"/>
  <c r="T17" i="3"/>
  <c r="AB100" i="1" l="1"/>
  <c r="T32" i="3"/>
  <c r="T56" i="3" s="1"/>
  <c r="T85" i="3"/>
  <c r="T104" i="3" s="1"/>
  <c r="Q109" i="3"/>
  <c r="T109" i="3" s="1"/>
  <c r="T165" i="3"/>
  <c r="T170" i="3" s="1"/>
  <c r="J108" i="4"/>
  <c r="Q22" i="2"/>
  <c r="O56" i="2"/>
  <c r="Q56" i="2" s="1"/>
  <c r="Q68" i="2"/>
  <c r="F56" i="2"/>
  <c r="I164" i="2" l="1"/>
  <c r="I165" i="2" s="1"/>
  <c r="I170" i="2" s="1"/>
  <c r="G164" i="2"/>
  <c r="G165" i="2" s="1"/>
  <c r="G170" i="2" s="1"/>
  <c r="F164" i="2"/>
  <c r="F81" i="2"/>
  <c r="I81" i="2"/>
  <c r="I85" i="2" s="1"/>
  <c r="I104" i="2" s="1"/>
  <c r="I109" i="2" s="1"/>
  <c r="G81" i="2"/>
  <c r="G85" i="2" s="1"/>
  <c r="G104" i="2" s="1"/>
  <c r="G109" i="2" s="1"/>
  <c r="P164" i="2"/>
  <c r="P165" i="2" s="1"/>
  <c r="P170" i="2" s="1"/>
  <c r="P81" i="2"/>
  <c r="P85" i="2" s="1"/>
  <c r="P104" i="2" s="1"/>
  <c r="P109" i="2" s="1"/>
  <c r="F85" i="2" l="1"/>
  <c r="O81" i="2"/>
  <c r="Q81" i="2" s="1"/>
  <c r="O164" i="2"/>
  <c r="Q164" i="2" s="1"/>
  <c r="F165" i="2"/>
  <c r="F170" i="2" l="1"/>
  <c r="O165" i="2"/>
  <c r="F104" i="2"/>
  <c r="F109" i="2" s="1"/>
  <c r="O109" i="2" s="1"/>
  <c r="Q109" i="2" s="1"/>
  <c r="O85" i="2"/>
  <c r="Q85" i="2" l="1"/>
  <c r="O104" i="2"/>
  <c r="Q104" i="2" s="1"/>
  <c r="Q165" i="2"/>
  <c r="O170" i="2"/>
  <c r="Q170" i="2" s="1"/>
</calcChain>
</file>

<file path=xl/sharedStrings.xml><?xml version="1.0" encoding="utf-8"?>
<sst xmlns="http://schemas.openxmlformats.org/spreadsheetml/2006/main" count="776" uniqueCount="230">
  <si>
    <t>ATTIVO</t>
  </si>
  <si>
    <t>CREDITI VERSO ENTI PUBBLICI DI RIFERIMENTO</t>
  </si>
  <si>
    <t>per capitale di dotazione deliberato da versare</t>
  </si>
  <si>
    <t>IMMOBILIZZAZIONI:</t>
  </si>
  <si>
    <t>I</t>
  </si>
  <si>
    <t>Immobilizzazioni immateriali:</t>
  </si>
  <si>
    <t>Costi di impianto e di ampliamento</t>
  </si>
  <si>
    <t>Costi di ricerca, sviluppo, pubblicità</t>
  </si>
  <si>
    <t>Diritti di brevetto industriale e di utilizzazione</t>
  </si>
  <si>
    <t>di opere dell'ingegno.</t>
  </si>
  <si>
    <t>Concessioni, licenze, marchi e diritti simili</t>
  </si>
  <si>
    <t>Avviamento</t>
  </si>
  <si>
    <t>Immobilizzazioni in corso e acconti</t>
  </si>
  <si>
    <t>Altre</t>
  </si>
  <si>
    <t xml:space="preserve"> - Ammortamenti 2007</t>
  </si>
  <si>
    <t>Totale Immobilizzazioni immateriali</t>
  </si>
  <si>
    <t>II</t>
  </si>
  <si>
    <t>Immobilizzazioni materiali:</t>
  </si>
  <si>
    <t>Al netto dei Fondi di Ammortamento</t>
  </si>
  <si>
    <t>Terreni e fabbricati</t>
  </si>
  <si>
    <t>Impianti e macchinario</t>
  </si>
  <si>
    <t>Attrezzature industriali e commerciali</t>
  </si>
  <si>
    <t>Altri beni</t>
  </si>
  <si>
    <t>Totale Immobilizzazioni materiali</t>
  </si>
  <si>
    <t>III</t>
  </si>
  <si>
    <t>Immobilizzazioni finanziarie</t>
  </si>
  <si>
    <t xml:space="preserve">con separata indicazione, per ciascuna voce dei </t>
  </si>
  <si>
    <t>crediti, degli importi esigibili entro l'esercizio successivo</t>
  </si>
  <si>
    <t>Partecipazioni in:</t>
  </si>
  <si>
    <t>a)</t>
  </si>
  <si>
    <t>Imprese controllate</t>
  </si>
  <si>
    <t>b)</t>
  </si>
  <si>
    <t>Imprese collegate</t>
  </si>
  <si>
    <t>c)</t>
  </si>
  <si>
    <t>Altre imprese</t>
  </si>
  <si>
    <t>Crediti</t>
  </si>
  <si>
    <t>Vs. Imprese controllate</t>
  </si>
  <si>
    <t>Vs. Imprese collegate</t>
  </si>
  <si>
    <t>Vs. Enti pubblici di riferimento</t>
  </si>
  <si>
    <t>d)</t>
  </si>
  <si>
    <t>Vs. Altri:</t>
  </si>
  <si>
    <t>1. Stato</t>
  </si>
  <si>
    <t>2. Regione</t>
  </si>
  <si>
    <t>3. Altri Enti territoriali</t>
  </si>
  <si>
    <t>4. Altri Enti del settore pubblico allargato</t>
  </si>
  <si>
    <t>5. Diversi</t>
  </si>
  <si>
    <t>Altri Titoli:</t>
  </si>
  <si>
    <t xml:space="preserve"> ( * )</t>
  </si>
  <si>
    <t>Totale Immobilizzazioni finanziarie</t>
  </si>
  <si>
    <t>Totale Immobilizzazioni</t>
  </si>
  <si>
    <t>ATTIVO CIRCOLANTE</t>
  </si>
  <si>
    <t>Rimanenze:</t>
  </si>
  <si>
    <t>Materie prime sussidiarie e di consumo</t>
  </si>
  <si>
    <t xml:space="preserve">al netto del fondo obsolescenza materiali di </t>
  </si>
  <si>
    <t xml:space="preserve">magazzino per </t>
  </si>
  <si>
    <t>Prodotti in corso di lavorazione e semilavorati</t>
  </si>
  <si>
    <t>Lavori in corso su ordinazione</t>
  </si>
  <si>
    <t>Prodotti finiti e merci</t>
  </si>
  <si>
    <t>Acconti</t>
  </si>
  <si>
    <t>Totale</t>
  </si>
  <si>
    <t>crediti, degli importi esigibili oltre l'esercizio successivo</t>
  </si>
  <si>
    <t>Vs.utenti e clienti - al netto del fondo svalutazione crediti</t>
  </si>
  <si>
    <t>Vs. Enti pubblici di riferimento/Verso controllanti</t>
  </si>
  <si>
    <t>Vs. Imprese sottoposte al controllo delle controllanti</t>
  </si>
  <si>
    <t>a. Stato</t>
  </si>
  <si>
    <t>b. Regione</t>
  </si>
  <si>
    <t>c. Altri Enti territoriali</t>
  </si>
  <si>
    <t>d. Altri Enti del settore pubblico allargato</t>
  </si>
  <si>
    <t>e. Diversi</t>
  </si>
  <si>
    <t>di cui esigibili oltre l'esercizio successivo</t>
  </si>
  <si>
    <t>Totale Crediti</t>
  </si>
  <si>
    <t>Attività finanziarie che non costituiscono</t>
  </si>
  <si>
    <t>Immobilizzazioni:</t>
  </si>
  <si>
    <t>Partecipazioni in Imprese controllate</t>
  </si>
  <si>
    <t>Partecipazioni in Imprese collegate</t>
  </si>
  <si>
    <t>Altre Partecipazioni</t>
  </si>
  <si>
    <t xml:space="preserve"> (*)</t>
  </si>
  <si>
    <t>Altri titoli</t>
  </si>
  <si>
    <t>IV</t>
  </si>
  <si>
    <t>Disponibilità liquide:</t>
  </si>
  <si>
    <t>Depositi bancari e postali presso:</t>
  </si>
  <si>
    <t>Tesoriere</t>
  </si>
  <si>
    <t>Banche</t>
  </si>
  <si>
    <t>Operazioni Pronti c/Termine</t>
  </si>
  <si>
    <t>Poste</t>
  </si>
  <si>
    <t>Assegni</t>
  </si>
  <si>
    <t>Denaro e valori in cassa</t>
  </si>
  <si>
    <t>Totale Attivo Circolante</t>
  </si>
  <si>
    <t xml:space="preserve">RATEI E RISCONTI, con separata indicazione del </t>
  </si>
  <si>
    <t>disaggio sui prestiti</t>
  </si>
  <si>
    <t>TOTALE ATTIVO</t>
  </si>
  <si>
    <t>PASSIVO</t>
  </si>
  <si>
    <t>PATRIMONIO NETTO</t>
  </si>
  <si>
    <t>Capitale sociale</t>
  </si>
  <si>
    <t>(*)</t>
  </si>
  <si>
    <t>Riserve di rivalutazione</t>
  </si>
  <si>
    <t>Fondo riserva legale</t>
  </si>
  <si>
    <t>V</t>
  </si>
  <si>
    <t>VI</t>
  </si>
  <si>
    <t>Riserve statutarie o regolamentari</t>
  </si>
  <si>
    <t xml:space="preserve">a) </t>
  </si>
  <si>
    <t>Fondo rinnovo impianti</t>
  </si>
  <si>
    <t>Fondo finanziamento e sviluppo investimenti</t>
  </si>
  <si>
    <t>altre</t>
  </si>
  <si>
    <t>Totale Riserve</t>
  </si>
  <si>
    <t>VII</t>
  </si>
  <si>
    <t>Altre riserve, distintamente indicate:</t>
  </si>
  <si>
    <t>Fondo contributi in c/capitale per investimenti</t>
  </si>
  <si>
    <t>Fondo maggiori oneri spostamento pozzi Roya</t>
  </si>
  <si>
    <t>Riserva differenze da conversione all'Euro</t>
  </si>
  <si>
    <t>Riserva straordinaria da conferimento patrimoniale</t>
  </si>
  <si>
    <t>VIII</t>
  </si>
  <si>
    <t>Utili (Perdite) portati a nuovo</t>
  </si>
  <si>
    <t>IX</t>
  </si>
  <si>
    <t>Utile (Perdita) dell'esercizio</t>
  </si>
  <si>
    <t>TOTALE PATRIMONIO NETTO</t>
  </si>
  <si>
    <t>FONDI PER RISCHI E ONERI</t>
  </si>
  <si>
    <t>Per trattamento di quiescenza e obblighi simili</t>
  </si>
  <si>
    <t>Per Imposte</t>
  </si>
  <si>
    <t xml:space="preserve">Altri </t>
  </si>
  <si>
    <t xml:space="preserve">TRATTAMENTO DI FINE RAPPORTO LAVORO </t>
  </si>
  <si>
    <t>SUBORDINATO</t>
  </si>
  <si>
    <r>
      <t xml:space="preserve">DEBITI, </t>
    </r>
    <r>
      <rPr>
        <sz val="12"/>
        <rFont val="Arial"/>
        <family val="2"/>
      </rPr>
      <t xml:space="preserve">con separata indicazione, per ciascuna voce, degli </t>
    </r>
  </si>
  <si>
    <t>importi esigibili oltre l'esercizio successivo:</t>
  </si>
  <si>
    <t>Prestiti obbligazionari</t>
  </si>
  <si>
    <t>Debiti verso:</t>
  </si>
  <si>
    <t>Mutui</t>
  </si>
  <si>
    <t xml:space="preserve">di cui esigibili entro </t>
  </si>
  <si>
    <t xml:space="preserve">l'esercizio successivo : </t>
  </si>
  <si>
    <t>Acconti, depositi cauzionali in c/consumi e anticipi</t>
  </si>
  <si>
    <t>di cui esigibili oltre l'esercizio successivo:</t>
  </si>
  <si>
    <t>Debiti verso fornitori</t>
  </si>
  <si>
    <t>Debiti rappresentati da titoli di credito</t>
  </si>
  <si>
    <t>Debiti vs. imprese controllate</t>
  </si>
  <si>
    <t>Debiti Vs. imprese collegate</t>
  </si>
  <si>
    <t>Debiti Verso Controllanti:</t>
  </si>
  <si>
    <t>per quote di utile di esercizio</t>
  </si>
  <si>
    <t>per interessi sul capitale di dotazione</t>
  </si>
  <si>
    <t>per mutui (nei confronti del Comune di Sanremo)</t>
  </si>
  <si>
    <t>altri</t>
  </si>
  <si>
    <t>Debiti tributari</t>
  </si>
  <si>
    <t>Debiti Vs. Istituti di Previdenza e sicurezza sociale</t>
  </si>
  <si>
    <t>Altri debiti</t>
  </si>
  <si>
    <t>Totale Debiti</t>
  </si>
  <si>
    <t xml:space="preserve">RATEI E RISCONTI, con separata indicazione dell'aggio </t>
  </si>
  <si>
    <t>sui prestiti</t>
  </si>
  <si>
    <t>TOTALE PASSIVO E PATRIMONIO NETTO</t>
  </si>
  <si>
    <t>ACQUEDOTTO</t>
  </si>
  <si>
    <t>1011</t>
  </si>
  <si>
    <t>1012</t>
  </si>
  <si>
    <t>1014</t>
  </si>
  <si>
    <t>1021</t>
  </si>
  <si>
    <t>1022</t>
  </si>
  <si>
    <t>1023</t>
  </si>
  <si>
    <t>1024</t>
  </si>
  <si>
    <t>1061</t>
  </si>
  <si>
    <t>1064</t>
  </si>
  <si>
    <t>Sollev. Roverino (1011)</t>
  </si>
  <si>
    <t>Acquedotto Gravità (1012)</t>
  </si>
  <si>
    <t>Captazione (1014)</t>
  </si>
  <si>
    <t>Distribuzione (1021)</t>
  </si>
  <si>
    <t>Adduzione (1022)</t>
  </si>
  <si>
    <t>Potabilizzazione (1023)</t>
  </si>
  <si>
    <t>Misura (1024)</t>
  </si>
  <si>
    <t>Altre Forniture Idriche (1061)</t>
  </si>
  <si>
    <t>Altri lavori servizi terzi (1064)</t>
  </si>
  <si>
    <t>TOTALE</t>
  </si>
  <si>
    <t>Controllo Acquedotto</t>
  </si>
  <si>
    <t>diff</t>
  </si>
  <si>
    <t>5-quater</t>
  </si>
  <si>
    <t>Serv. COMUNI</t>
  </si>
  <si>
    <t>3011</t>
  </si>
  <si>
    <t>3021</t>
  </si>
  <si>
    <t>3031</t>
  </si>
  <si>
    <t>3041</t>
  </si>
  <si>
    <t>3051</t>
  </si>
  <si>
    <t>3061</t>
  </si>
  <si>
    <t>3071</t>
  </si>
  <si>
    <t>3081</t>
  </si>
  <si>
    <t>3091</t>
  </si>
  <si>
    <t>3101</t>
  </si>
  <si>
    <t>3102</t>
  </si>
  <si>
    <t>3103</t>
  </si>
  <si>
    <t>3111</t>
  </si>
  <si>
    <t>3121</t>
  </si>
  <si>
    <t>Approvvig.  e acquisti</t>
  </si>
  <si>
    <t>Trasporti e autoparco</t>
  </si>
  <si>
    <t>Logistica e magazzini</t>
  </si>
  <si>
    <t>Servizi immobiliari</t>
  </si>
  <si>
    <t>Servizi informatici</t>
  </si>
  <si>
    <t>Ricerca e sviluppo</t>
  </si>
  <si>
    <t>Servizi di ingegneria e costruzione</t>
  </si>
  <si>
    <t>Servizi di telecomunicazione</t>
  </si>
  <si>
    <t>Servizi amministrativi e finanziari</t>
  </si>
  <si>
    <t>Presidenza</t>
  </si>
  <si>
    <t>Direzione generale</t>
  </si>
  <si>
    <t>Segreteria generale e protocollo</t>
  </si>
  <si>
    <t>Servizi del personale e delle risorse umane</t>
  </si>
  <si>
    <t>Altri Servizi comuni</t>
  </si>
  <si>
    <t>Materie prime susussidiarie e di consumo</t>
  </si>
  <si>
    <t>FOC</t>
  </si>
  <si>
    <t>4011</t>
  </si>
  <si>
    <t>4031</t>
  </si>
  <si>
    <t>4051</t>
  </si>
  <si>
    <t>5011</t>
  </si>
  <si>
    <t>Distribuzione Energia Elettrica</t>
  </si>
  <si>
    <t>Misura Energia Elettrica</t>
  </si>
  <si>
    <t>Illuminazione pubblica</t>
  </si>
  <si>
    <t>Captazione Acquedotto</t>
  </si>
  <si>
    <t>Distribuzione Acquedotto</t>
  </si>
  <si>
    <t>Adduzione Acquedotto</t>
  </si>
  <si>
    <t>Potabilizzazione Acquedotto</t>
  </si>
  <si>
    <t>Misura Acquedotto</t>
  </si>
  <si>
    <t>Stato patrimoniale AMAIE SpA 31.12.2020</t>
  </si>
  <si>
    <t>Altri servizi terzi Acquedotto</t>
  </si>
  <si>
    <t>Funzione operativa condivisa commerciale, di vendita e gestione clientela</t>
  </si>
  <si>
    <t>ENERGIA ELETTRICA</t>
  </si>
  <si>
    <t>ILLUMINAZIONE PUBBLICA</t>
  </si>
  <si>
    <t>SERVIZI COMUNI</t>
  </si>
  <si>
    <t>FUNZIONI OPERATIVE CONDIVISE</t>
  </si>
  <si>
    <t>NON ATTRIBUIBILI</t>
  </si>
  <si>
    <t>5-bis</t>
  </si>
  <si>
    <t>Tributari</t>
  </si>
  <si>
    <t>5-ter</t>
  </si>
  <si>
    <t>Imposte anticipate</t>
  </si>
  <si>
    <t>DEBITI</t>
  </si>
  <si>
    <t>RATEI E RISCONTI</t>
  </si>
  <si>
    <t>Riserve</t>
  </si>
  <si>
    <t>straordinarie</t>
  </si>
  <si>
    <t>Debiti verso banche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</si>
</sst>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  <numFmt numFmtId="167" formatCode="_-* #,##0.00_-;\-* #,##0.00_-;_-* &quot;-&quot;_-;_-@_-"/>
    <numFmt numFmtId="168" formatCode="#,##0.000"/>
  </numFmts>
  <fonts count="18" x14ac:knownFonts="1">
    <font>
      <sz val="10"/>
      <name val="Arial"/>
    </font>
    <font>
      <b/>
      <sz val="2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8"/>
      <color indexed="12"/>
      <name val="Arial"/>
      <family val="2"/>
    </font>
    <font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Border="0"/>
  </cellStyleXfs>
  <cellXfs count="15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right" vertical="center"/>
    </xf>
    <xf numFmtId="3" fontId="2" fillId="0" borderId="0" xfId="0" applyNumberFormat="1" applyFont="1"/>
    <xf numFmtId="0" fontId="1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Border="1"/>
    <xf numFmtId="0" fontId="5" fillId="0" borderId="0" xfId="4" applyFont="1" applyBorder="1"/>
    <xf numFmtId="0" fontId="2" fillId="0" borderId="0" xfId="4" applyFont="1" applyBorder="1"/>
    <xf numFmtId="4" fontId="5" fillId="0" borderId="0" xfId="4" applyNumberFormat="1" applyFont="1" applyBorder="1"/>
    <xf numFmtId="4" fontId="2" fillId="0" borderId="0" xfId="4" applyNumberFormat="1" applyFont="1" applyBorder="1"/>
    <xf numFmtId="0" fontId="6" fillId="0" borderId="0" xfId="4" applyFont="1" applyBorder="1"/>
    <xf numFmtId="165" fontId="2" fillId="0" borderId="0" xfId="1" applyNumberFormat="1" applyFont="1"/>
    <xf numFmtId="3" fontId="2" fillId="0" borderId="0" xfId="0" applyNumberFormat="1" applyFont="1" applyBorder="1"/>
    <xf numFmtId="164" fontId="5" fillId="0" borderId="0" xfId="1" applyFont="1" applyBorder="1"/>
    <xf numFmtId="166" fontId="2" fillId="0" borderId="0" xfId="2" applyFont="1" applyBorder="1"/>
    <xf numFmtId="0" fontId="2" fillId="0" borderId="0" xfId="4" applyFont="1" applyFill="1" applyBorder="1"/>
    <xf numFmtId="0" fontId="5" fillId="0" borderId="0" xfId="4" applyFont="1" applyFill="1" applyBorder="1"/>
    <xf numFmtId="3" fontId="5" fillId="0" borderId="0" xfId="0" applyNumberFormat="1" applyFont="1" applyFill="1" applyBorder="1"/>
    <xf numFmtId="3" fontId="5" fillId="0" borderId="0" xfId="4" applyNumberFormat="1" applyFont="1" applyBorder="1"/>
    <xf numFmtId="165" fontId="2" fillId="0" borderId="0" xfId="1" applyNumberFormat="1" applyFont="1" applyBorder="1"/>
    <xf numFmtId="0" fontId="7" fillId="0" borderId="0" xfId="0" applyFont="1"/>
    <xf numFmtId="3" fontId="2" fillId="0" borderId="1" xfId="0" applyNumberFormat="1" applyFont="1" applyBorder="1"/>
    <xf numFmtId="0" fontId="1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166" fontId="5" fillId="0" borderId="0" xfId="2" applyFont="1" applyBorder="1"/>
    <xf numFmtId="166" fontId="2" fillId="0" borderId="0" xfId="4" applyNumberFormat="1" applyFont="1" applyBorder="1"/>
    <xf numFmtId="0" fontId="2" fillId="0" borderId="0" xfId="4" applyFont="1" applyBorder="1" applyAlignment="1">
      <alignment vertical="top" wrapText="1"/>
    </xf>
    <xf numFmtId="167" fontId="2" fillId="0" borderId="0" xfId="4" applyNumberFormat="1" applyFont="1" applyBorder="1" applyAlignment="1">
      <alignment horizontal="right"/>
    </xf>
    <xf numFmtId="0" fontId="8" fillId="0" borderId="0" xfId="4" applyFont="1" applyBorder="1"/>
    <xf numFmtId="3" fontId="1" fillId="0" borderId="0" xfId="0" applyNumberFormat="1" applyFont="1" applyBorder="1"/>
    <xf numFmtId="0" fontId="5" fillId="0" borderId="0" xfId="0" applyFont="1" applyFill="1" applyBorder="1" applyAlignment="1">
      <alignment horizontal="right" vertical="center"/>
    </xf>
    <xf numFmtId="3" fontId="9" fillId="0" borderId="0" xfId="0" quotePrefix="1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2" fillId="2" borderId="0" xfId="0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 applyBorder="1"/>
    <xf numFmtId="3" fontId="5" fillId="0" borderId="2" xfId="0" applyNumberFormat="1" applyFont="1" applyFill="1" applyBorder="1"/>
    <xf numFmtId="164" fontId="5" fillId="0" borderId="2" xfId="1" applyFont="1" applyFill="1" applyBorder="1"/>
    <xf numFmtId="164" fontId="5" fillId="0" borderId="0" xfId="1" applyFont="1" applyFill="1" applyBorder="1"/>
    <xf numFmtId="10" fontId="2" fillId="0" borderId="0" xfId="3" applyNumberFormat="1" applyFont="1" applyBorder="1"/>
    <xf numFmtId="3" fontId="2" fillId="0" borderId="0" xfId="0" applyNumberFormat="1" applyFont="1" applyBorder="1" applyAlignment="1"/>
    <xf numFmtId="164" fontId="2" fillId="0" borderId="0" xfId="1" applyFont="1" applyBorder="1"/>
    <xf numFmtId="3" fontId="5" fillId="2" borderId="2" xfId="0" applyNumberFormat="1" applyFont="1" applyFill="1" applyBorder="1"/>
    <xf numFmtId="165" fontId="5" fillId="0" borderId="0" xfId="1" applyNumberFormat="1" applyFont="1" applyFill="1" applyBorder="1"/>
    <xf numFmtId="9" fontId="2" fillId="0" borderId="0" xfId="3" applyFont="1" applyBorder="1"/>
    <xf numFmtId="165" fontId="2" fillId="0" borderId="2" xfId="1" applyNumberFormat="1" applyFont="1" applyBorder="1"/>
    <xf numFmtId="165" fontId="2" fillId="0" borderId="0" xfId="3" applyNumberFormat="1" applyFont="1" applyBorder="1"/>
    <xf numFmtId="0" fontId="7" fillId="0" borderId="1" xfId="4" applyFont="1" applyBorder="1" applyAlignment="1">
      <alignment vertical="center"/>
    </xf>
    <xf numFmtId="0" fontId="8" fillId="0" borderId="1" xfId="4" applyFont="1" applyBorder="1" applyAlignment="1">
      <alignment horizontal="right" vertical="center"/>
    </xf>
    <xf numFmtId="3" fontId="8" fillId="0" borderId="3" xfId="2" applyNumberFormat="1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3" fontId="8" fillId="0" borderId="3" xfId="0" applyNumberFormat="1" applyFont="1" applyFill="1" applyBorder="1"/>
    <xf numFmtId="168" fontId="8" fillId="0" borderId="1" xfId="2" applyNumberFormat="1" applyFont="1" applyBorder="1" applyAlignment="1">
      <alignment vertical="center"/>
    </xf>
    <xf numFmtId="0" fontId="7" fillId="0" borderId="0" xfId="0" applyFont="1" applyBorder="1"/>
    <xf numFmtId="0" fontId="2" fillId="0" borderId="4" xfId="0" applyFont="1" applyFill="1" applyBorder="1" applyAlignment="1">
      <alignment vertic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5" fillId="0" borderId="5" xfId="0" applyNumberFormat="1" applyFont="1" applyFill="1" applyBorder="1"/>
    <xf numFmtId="3" fontId="5" fillId="0" borderId="7" xfId="0" applyNumberFormat="1" applyFont="1" applyFill="1" applyBorder="1"/>
    <xf numFmtId="165" fontId="5" fillId="0" borderId="2" xfId="1" applyNumberFormat="1" applyFont="1" applyBorder="1"/>
    <xf numFmtId="165" fontId="5" fillId="0" borderId="0" xfId="1" applyNumberFormat="1" applyFont="1" applyBorder="1"/>
    <xf numFmtId="3" fontId="5" fillId="0" borderId="0" xfId="2" applyNumberFormat="1" applyFont="1" applyBorder="1"/>
    <xf numFmtId="3" fontId="5" fillId="0" borderId="2" xfId="2" applyNumberFormat="1" applyFont="1" applyBorder="1"/>
    <xf numFmtId="3" fontId="8" fillId="0" borderId="2" xfId="2" applyNumberFormat="1" applyFont="1" applyBorder="1"/>
    <xf numFmtId="3" fontId="8" fillId="0" borderId="0" xfId="2" applyNumberFormat="1" applyFont="1" applyBorder="1"/>
    <xf numFmtId="165" fontId="8" fillId="0" borderId="0" xfId="1" applyNumberFormat="1" applyFont="1" applyBorder="1"/>
    <xf numFmtId="165" fontId="8" fillId="0" borderId="2" xfId="1" applyNumberFormat="1" applyFont="1" applyFill="1" applyBorder="1"/>
    <xf numFmtId="0" fontId="2" fillId="0" borderId="8" xfId="4" applyFont="1" applyBorder="1"/>
    <xf numFmtId="3" fontId="2" fillId="0" borderId="3" xfId="0" applyNumberFormat="1" applyFont="1" applyBorder="1"/>
    <xf numFmtId="3" fontId="5" fillId="0" borderId="3" xfId="0" applyNumberFormat="1" applyFont="1" applyFill="1" applyBorder="1"/>
    <xf numFmtId="3" fontId="10" fillId="0" borderId="0" xfId="0" applyNumberFormat="1" applyFont="1" applyBorder="1"/>
    <xf numFmtId="3" fontId="5" fillId="0" borderId="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/>
    <xf numFmtId="3" fontId="11" fillId="0" borderId="0" xfId="0" applyNumberFormat="1" applyFont="1" applyFill="1" applyBorder="1"/>
    <xf numFmtId="165" fontId="2" fillId="0" borderId="0" xfId="1" applyNumberFormat="1" applyFont="1" applyFill="1" applyBorder="1"/>
    <xf numFmtId="3" fontId="11" fillId="0" borderId="2" xfId="0" applyNumberFormat="1" applyFont="1" applyBorder="1"/>
    <xf numFmtId="3" fontId="11" fillId="0" borderId="0" xfId="0" applyNumberFormat="1" applyFont="1" applyBorder="1"/>
    <xf numFmtId="164" fontId="11" fillId="0" borderId="2" xfId="1" applyFont="1" applyBorder="1"/>
    <xf numFmtId="164" fontId="11" fillId="0" borderId="0" xfId="1" applyFont="1" applyBorder="1"/>
    <xf numFmtId="164" fontId="2" fillId="0" borderId="0" xfId="1" applyFont="1" applyBorder="1" applyAlignment="1"/>
    <xf numFmtId="164" fontId="2" fillId="0" borderId="2" xfId="1" applyFont="1" applyBorder="1"/>
    <xf numFmtId="164" fontId="2" fillId="0" borderId="0" xfId="1" applyFont="1" applyFill="1" applyBorder="1"/>
    <xf numFmtId="164" fontId="11" fillId="0" borderId="0" xfId="1" applyFont="1" applyFill="1" applyBorder="1"/>
    <xf numFmtId="166" fontId="11" fillId="0" borderId="0" xfId="2" applyFont="1" applyBorder="1"/>
    <xf numFmtId="3" fontId="2" fillId="0" borderId="9" xfId="0" applyNumberFormat="1" applyFont="1" applyBorder="1"/>
    <xf numFmtId="164" fontId="8" fillId="0" borderId="1" xfId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top"/>
    </xf>
    <xf numFmtId="0" fontId="2" fillId="0" borderId="2" xfId="0" applyFont="1" applyBorder="1"/>
    <xf numFmtId="3" fontId="11" fillId="0" borderId="10" xfId="0" applyNumberFormat="1" applyFont="1" applyBorder="1"/>
    <xf numFmtId="164" fontId="8" fillId="0" borderId="0" xfId="1" applyFont="1" applyBorder="1"/>
    <xf numFmtId="3" fontId="12" fillId="0" borderId="2" xfId="0" quotePrefix="1" applyNumberFormat="1" applyFont="1" applyFill="1" applyBorder="1" applyAlignment="1"/>
    <xf numFmtId="164" fontId="2" fillId="0" borderId="10" xfId="1" applyFont="1" applyBorder="1"/>
    <xf numFmtId="3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left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4" fontId="14" fillId="0" borderId="0" xfId="4" applyNumberFormat="1" applyFont="1" applyFill="1" applyBorder="1" applyAlignment="1">
      <alignment vertical="center"/>
    </xf>
    <xf numFmtId="4" fontId="15" fillId="0" borderId="0" xfId="4" applyNumberFormat="1" applyFont="1" applyFill="1" applyBorder="1" applyAlignment="1">
      <alignment vertical="center"/>
    </xf>
    <xf numFmtId="165" fontId="15" fillId="0" borderId="0" xfId="1" applyNumberFormat="1" applyFont="1" applyFill="1" applyAlignment="1">
      <alignment vertical="center" wrapText="1"/>
    </xf>
    <xf numFmtId="165" fontId="14" fillId="0" borderId="0" xfId="1" applyNumberFormat="1" applyFont="1" applyFill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vertical="center" wrapText="1"/>
    </xf>
    <xf numFmtId="166" fontId="15" fillId="0" borderId="0" xfId="2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 wrapText="1"/>
    </xf>
    <xf numFmtId="0" fontId="14" fillId="0" borderId="1" xfId="4" applyFont="1" applyFill="1" applyBorder="1" applyAlignment="1">
      <alignment vertical="center"/>
    </xf>
    <xf numFmtId="0" fontId="15" fillId="0" borderId="1" xfId="4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6" fontId="14" fillId="0" borderId="0" xfId="2" applyFont="1" applyFill="1" applyBorder="1" applyAlignment="1">
      <alignment vertical="center"/>
    </xf>
    <xf numFmtId="166" fontId="15" fillId="0" borderId="0" xfId="4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1" fontId="13" fillId="0" borderId="11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164" fontId="15" fillId="0" borderId="0" xfId="1" applyFont="1" applyFill="1" applyAlignment="1">
      <alignment vertical="center" wrapText="1"/>
    </xf>
    <xf numFmtId="165" fontId="14" fillId="0" borderId="1" xfId="1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</cellXfs>
  <cellStyles count="5">
    <cellStyle name="Migliaia" xfId="1" builtinId="3"/>
    <cellStyle name="Migliaia [0]" xfId="2" builtinId="6"/>
    <cellStyle name="Normale" xfId="0" builtinId="0"/>
    <cellStyle name="Normale_Bilancio_ 2003_PWC_UFFICIALE" xfId="4" xr:uid="{9D878DB8-FCE3-41CC-B2EA-D21081612F0A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/Desktop/Clienti%20IAS/amaie/Audit%202011/Lavoro%20svolto/os/IREN_AMAI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%20Rossi/Desktop/Stefano/2020/AMAIE/Unbundling%202020/SP_IE_AA_SC_FOC_NA_20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RDANZE (2)"/>
      <sheetName val="DISCORDANZE"/>
      <sheetName val="Imp. RESIDUO per CLIENTE (2)"/>
      <sheetName val="IREN_AMAIE"/>
      <sheetName val="Imp. RESIDUO per CLIENTE"/>
      <sheetName val="Macro1"/>
    </sheetNames>
    <sheetDataSet>
      <sheetData sheetId="0"/>
      <sheetData sheetId="1"/>
      <sheetData sheetId="2"/>
      <sheetData sheetId="3"/>
      <sheetData sheetId="4"/>
      <sheetData sheetId="5">
        <row r="244">
          <cell r="A244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TOT"/>
      <sheetName val="CRITERI_SP"/>
      <sheetName val="DETT_CE"/>
      <sheetName val="SP_IE"/>
      <sheetName val="SP_ACQ"/>
      <sheetName val="SP_SC"/>
      <sheetName val="SP_FOC"/>
      <sheetName val="Movimentazione immob immaterial"/>
      <sheetName val="Mov Imm Mat FOC"/>
      <sheetName val="Mov Imm Mat SC"/>
      <sheetName val="Mov Imm Mat EE ACQ"/>
      <sheetName val="31.12.2020"/>
      <sheetName val="BVCF_31-12-2019_200328"/>
      <sheetName val="Tab finale 2020"/>
      <sheetName val="Tab finale 2019"/>
      <sheetName val="Pivot TFR 2020"/>
      <sheetName val="Pivot VNC Cespiti 2020"/>
      <sheetName val="Foglio1"/>
      <sheetName val="LIBR2020"/>
      <sheetName val="Pivot Cespiti (2)"/>
      <sheetName val="SCRITTURE DI RETTIFICA"/>
      <sheetName val="Riconciliazione risposta Comune"/>
      <sheetName val="CREDITI COMUNE 311219"/>
      <sheetName val="Pivot Cespiti"/>
      <sheetName val="Pivot TFR 2019"/>
      <sheetName val="Sheet1"/>
      <sheetName val="Foglio2"/>
      <sheetName val="TFR 31.12.2020"/>
      <sheetName val="Dipendenti indiretti EE"/>
      <sheetName val="TFR 31.12.2019"/>
      <sheetName val="Pivot VNC Cespiti (2)"/>
      <sheetName val="LIBR2019++"/>
    </sheetNames>
    <sheetDataSet>
      <sheetData sheetId="0">
        <row r="16">
          <cell r="Q16">
            <v>0</v>
          </cell>
        </row>
        <row r="19">
          <cell r="Q19">
            <v>1951181.7852299998</v>
          </cell>
        </row>
        <row r="24">
          <cell r="Q24">
            <v>1755832.8174999959</v>
          </cell>
        </row>
        <row r="25">
          <cell r="Q25">
            <v>14650589.736625001</v>
          </cell>
        </row>
        <row r="26">
          <cell r="Q26">
            <v>21929.868999999999</v>
          </cell>
        </row>
        <row r="27">
          <cell r="Q27">
            <v>89653.897200000007</v>
          </cell>
        </row>
        <row r="28">
          <cell r="Q28">
            <v>0</v>
          </cell>
        </row>
        <row r="58">
          <cell r="Q58">
            <v>314715.48938290094</v>
          </cell>
        </row>
        <row r="62">
          <cell r="Q62">
            <v>18887</v>
          </cell>
        </row>
        <row r="71">
          <cell r="Q71">
            <v>4245652</v>
          </cell>
        </row>
        <row r="72">
          <cell r="Q72">
            <v>11452</v>
          </cell>
        </row>
        <row r="73">
          <cell r="Q73">
            <v>474586</v>
          </cell>
        </row>
        <row r="74">
          <cell r="Q74">
            <v>538310.13509409979</v>
          </cell>
        </row>
        <row r="75">
          <cell r="Q75">
            <v>3439.41</v>
          </cell>
        </row>
        <row r="81">
          <cell r="Q81">
            <v>11666.651865162336</v>
          </cell>
        </row>
        <row r="107">
          <cell r="Q107">
            <v>36676</v>
          </cell>
        </row>
        <row r="142">
          <cell r="Q142">
            <v>2829712.03</v>
          </cell>
        </row>
        <row r="145">
          <cell r="Q145">
            <v>998684.57000000007</v>
          </cell>
        </row>
        <row r="160">
          <cell r="Q160">
            <v>1778604.7240588164</v>
          </cell>
        </row>
        <row r="162">
          <cell r="Q162">
            <v>1777725</v>
          </cell>
        </row>
        <row r="165">
          <cell r="Q165">
            <v>1705924</v>
          </cell>
        </row>
        <row r="170">
          <cell r="Q170">
            <v>215138</v>
          </cell>
        </row>
        <row r="173">
          <cell r="Q173">
            <v>228923.29388920526</v>
          </cell>
        </row>
        <row r="174">
          <cell r="Q174">
            <v>993954.57095819677</v>
          </cell>
        </row>
        <row r="179">
          <cell r="Q179">
            <v>9579</v>
          </cell>
        </row>
      </sheetData>
      <sheetData sheetId="1">
        <row r="47">
          <cell r="C47">
            <v>18887</v>
          </cell>
        </row>
        <row r="52">
          <cell r="F52">
            <v>4245652</v>
          </cell>
        </row>
        <row r="59">
          <cell r="C59">
            <v>11452</v>
          </cell>
        </row>
        <row r="65">
          <cell r="C65">
            <v>329543</v>
          </cell>
        </row>
        <row r="67">
          <cell r="C67">
            <v>145043</v>
          </cell>
        </row>
        <row r="71">
          <cell r="C71">
            <v>538310.13509409979</v>
          </cell>
        </row>
        <row r="77">
          <cell r="C77">
            <v>3439</v>
          </cell>
        </row>
        <row r="126">
          <cell r="D126">
            <v>530.19000000000005</v>
          </cell>
        </row>
        <row r="129">
          <cell r="D129">
            <v>10970.07</v>
          </cell>
        </row>
        <row r="130">
          <cell r="D130">
            <v>62340.82</v>
          </cell>
        </row>
        <row r="131">
          <cell r="D131">
            <v>0</v>
          </cell>
        </row>
        <row r="163">
          <cell r="C163">
            <v>23500</v>
          </cell>
        </row>
        <row r="174">
          <cell r="C174">
            <v>933.20000000000073</v>
          </cell>
        </row>
        <row r="176">
          <cell r="C176">
            <v>4025</v>
          </cell>
        </row>
        <row r="177">
          <cell r="C177">
            <v>1560</v>
          </cell>
        </row>
        <row r="178">
          <cell r="C178">
            <v>800</v>
          </cell>
          <cell r="D178">
            <v>0</v>
          </cell>
        </row>
        <row r="179">
          <cell r="C179">
            <v>3704.8999999999996</v>
          </cell>
        </row>
        <row r="180">
          <cell r="C180">
            <v>5323.2800000000007</v>
          </cell>
        </row>
        <row r="181">
          <cell r="C181">
            <v>1500</v>
          </cell>
        </row>
        <row r="183">
          <cell r="C183">
            <v>4388</v>
          </cell>
        </row>
        <row r="184">
          <cell r="C184">
            <v>3548</v>
          </cell>
        </row>
        <row r="185">
          <cell r="C185">
            <v>3500</v>
          </cell>
        </row>
        <row r="186">
          <cell r="C186">
            <v>2000</v>
          </cell>
        </row>
        <row r="197">
          <cell r="D197">
            <v>5480</v>
          </cell>
        </row>
        <row r="198">
          <cell r="D198">
            <v>4086.3599999999997</v>
          </cell>
        </row>
        <row r="205">
          <cell r="D205">
            <v>0</v>
          </cell>
        </row>
        <row r="210">
          <cell r="D210">
            <v>2740121.33</v>
          </cell>
        </row>
        <row r="241">
          <cell r="D241">
            <v>37799</v>
          </cell>
        </row>
        <row r="243">
          <cell r="C243">
            <v>1705924</v>
          </cell>
        </row>
        <row r="246">
          <cell r="C246">
            <v>215138</v>
          </cell>
        </row>
        <row r="248">
          <cell r="C248">
            <v>47471</v>
          </cell>
        </row>
        <row r="258">
          <cell r="C258">
            <v>133439</v>
          </cell>
        </row>
        <row r="265">
          <cell r="C265">
            <v>717125</v>
          </cell>
        </row>
        <row r="283">
          <cell r="C283">
            <v>9579</v>
          </cell>
        </row>
      </sheetData>
      <sheetData sheetId="2">
        <row r="17">
          <cell r="BH17">
            <v>11666.651865162336</v>
          </cell>
          <cell r="BK17">
            <v>276829.57095819677</v>
          </cell>
        </row>
        <row r="42">
          <cell r="P42">
            <v>36341.10877246334</v>
          </cell>
          <cell r="Q42">
            <v>17292.094576810861</v>
          </cell>
          <cell r="R42">
            <v>1044.6911854212451</v>
          </cell>
          <cell r="S42">
            <v>29997.713025293197</v>
          </cell>
          <cell r="T42">
            <v>87294.234952417275</v>
          </cell>
          <cell r="U42">
            <v>0</v>
          </cell>
          <cell r="V42">
            <v>0</v>
          </cell>
          <cell r="W42">
            <v>10116.586753360865</v>
          </cell>
          <cell r="X42">
            <v>39207.694229100998</v>
          </cell>
          <cell r="Y42">
            <v>87299.381412659277</v>
          </cell>
          <cell r="Z42">
            <v>12968.495092472967</v>
          </cell>
        </row>
        <row r="43">
          <cell r="P43">
            <v>969.7758266726413</v>
          </cell>
          <cell r="Q43">
            <v>461.4458908814288</v>
          </cell>
          <cell r="R43">
            <v>27.877967739035412</v>
          </cell>
          <cell r="S43">
            <v>800.49998280282159</v>
          </cell>
          <cell r="T43">
            <v>2329.4787012355087</v>
          </cell>
          <cell r="U43">
            <v>0</v>
          </cell>
          <cell r="W43">
            <v>269.96483082761512</v>
          </cell>
          <cell r="X43">
            <v>1046.2717117691632</v>
          </cell>
          <cell r="Y43">
            <v>2329.6160364160855</v>
          </cell>
          <cell r="Z43">
            <v>346.06905165570106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P51">
            <v>0</v>
          </cell>
          <cell r="R51">
            <v>0</v>
          </cell>
          <cell r="T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P52">
            <v>0</v>
          </cell>
          <cell r="R52">
            <v>0</v>
          </cell>
          <cell r="T52">
            <v>0</v>
          </cell>
          <cell r="X52">
            <v>0</v>
          </cell>
          <cell r="Y52">
            <v>0</v>
          </cell>
          <cell r="Z52">
            <v>0</v>
          </cell>
          <cell r="AC52">
            <v>0</v>
          </cell>
          <cell r="AD52">
            <v>0</v>
          </cell>
          <cell r="AE5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O18">
            <v>314715.48938290094</v>
          </cell>
        </row>
      </sheetData>
      <sheetData sheetId="14"/>
      <sheetData sheetId="15">
        <row r="4">
          <cell r="F4">
            <v>227984.37117434619</v>
          </cell>
        </row>
        <row r="5">
          <cell r="F5">
            <v>263082.29682096653</v>
          </cell>
        </row>
        <row r="6">
          <cell r="F6">
            <v>507617.90200468735</v>
          </cell>
        </row>
      </sheetData>
      <sheetData sheetId="16">
        <row r="3">
          <cell r="Y3">
            <v>1085.94</v>
          </cell>
        </row>
        <row r="6">
          <cell r="H6">
            <v>1073940.6504319999</v>
          </cell>
          <cell r="K6">
            <v>876722.96479799994</v>
          </cell>
          <cell r="X6">
            <v>3356.2087949999996</v>
          </cell>
          <cell r="AD6">
            <v>1038.1699999999998</v>
          </cell>
        </row>
        <row r="7">
          <cell r="H7">
            <v>518.17000000000007</v>
          </cell>
        </row>
        <row r="10">
          <cell r="H10">
            <v>8649.4269999999997</v>
          </cell>
          <cell r="K10">
            <v>7981.45</v>
          </cell>
        </row>
        <row r="11">
          <cell r="G11">
            <v>4708.2420000000002</v>
          </cell>
          <cell r="H11">
            <v>590.75</v>
          </cell>
          <cell r="R11">
            <v>1578.4140000000002</v>
          </cell>
        </row>
        <row r="14">
          <cell r="W14">
            <v>10402</v>
          </cell>
          <cell r="X14">
            <v>180.613</v>
          </cell>
        </row>
        <row r="15">
          <cell r="H15">
            <v>9684.5220000000008</v>
          </cell>
        </row>
        <row r="16">
          <cell r="H16">
            <v>15869.698000000002</v>
          </cell>
          <cell r="K16">
            <v>2829.7560000000003</v>
          </cell>
          <cell r="T16">
            <v>486.6260000000002</v>
          </cell>
        </row>
        <row r="17">
          <cell r="G17">
            <v>10246.563</v>
          </cell>
          <cell r="H17">
            <v>45059.197</v>
          </cell>
          <cell r="U17">
            <v>8755</v>
          </cell>
        </row>
        <row r="19">
          <cell r="Y19">
            <v>83360.399999999994</v>
          </cell>
        </row>
        <row r="20">
          <cell r="F20">
            <v>6658.1675000000005</v>
          </cell>
          <cell r="G20">
            <v>1489148.80675</v>
          </cell>
          <cell r="H20">
            <v>479454.28425000003</v>
          </cell>
        </row>
        <row r="21">
          <cell r="G21">
            <v>225140.733125</v>
          </cell>
          <cell r="H21">
            <v>12603.138499999999</v>
          </cell>
          <cell r="I21">
            <v>122158.296</v>
          </cell>
        </row>
        <row r="22">
          <cell r="J22">
            <v>24923.521000000001</v>
          </cell>
        </row>
        <row r="23">
          <cell r="G23">
            <v>15690.065000000001</v>
          </cell>
          <cell r="H23">
            <v>293.54500000000002</v>
          </cell>
        </row>
        <row r="24">
          <cell r="X24">
            <v>3667766.4955460024</v>
          </cell>
        </row>
        <row r="25">
          <cell r="X25">
            <v>1463297.6</v>
          </cell>
        </row>
        <row r="26">
          <cell r="V26">
            <v>2812.5</v>
          </cell>
        </row>
        <row r="30">
          <cell r="C30">
            <v>355877.38</v>
          </cell>
          <cell r="E30">
            <v>20059.121999999999</v>
          </cell>
          <cell r="F30">
            <v>214413.40749999997</v>
          </cell>
          <cell r="I30">
            <v>69019.972999999984</v>
          </cell>
        </row>
        <row r="32">
          <cell r="X32">
            <v>400.69200000000001</v>
          </cell>
          <cell r="AJ32">
            <v>2142.7939999999999</v>
          </cell>
        </row>
        <row r="33">
          <cell r="D33">
            <v>873.85750000000007</v>
          </cell>
          <cell r="E33">
            <v>2565</v>
          </cell>
          <cell r="F33">
            <v>4377.2299999999996</v>
          </cell>
          <cell r="G33">
            <v>37995.552500000056</v>
          </cell>
          <cell r="H33">
            <v>54598.996999999996</v>
          </cell>
        </row>
        <row r="36">
          <cell r="Y36">
            <v>2090.5</v>
          </cell>
        </row>
        <row r="38">
          <cell r="S38">
            <v>243</v>
          </cell>
          <cell r="Y38">
            <v>4086.826</v>
          </cell>
          <cell r="AC38">
            <v>1077.7660000000001</v>
          </cell>
          <cell r="AD38">
            <v>27</v>
          </cell>
          <cell r="AH38">
            <v>130.0499999999999</v>
          </cell>
          <cell r="AJ38">
            <v>457.45</v>
          </cell>
        </row>
        <row r="39">
          <cell r="H39">
            <v>3265.386</v>
          </cell>
          <cell r="K39">
            <v>374.87600000000003</v>
          </cell>
          <cell r="Y39">
            <v>12532.8</v>
          </cell>
          <cell r="Z39">
            <v>5081.3</v>
          </cell>
          <cell r="AB39">
            <v>1311.1</v>
          </cell>
          <cell r="AE39">
            <v>218.4</v>
          </cell>
          <cell r="AF39">
            <v>1416.52</v>
          </cell>
          <cell r="AJ39">
            <v>2640</v>
          </cell>
        </row>
        <row r="40">
          <cell r="H40">
            <v>1752.3052</v>
          </cell>
          <cell r="Z40">
            <v>273</v>
          </cell>
          <cell r="AJ40">
            <v>1485.6836000000001</v>
          </cell>
        </row>
        <row r="41">
          <cell r="H41">
            <v>423.20799999999997</v>
          </cell>
          <cell r="K41">
            <v>148.38600000000002</v>
          </cell>
          <cell r="S41">
            <v>63.868000000000023</v>
          </cell>
          <cell r="Y41">
            <v>10.870000000000005</v>
          </cell>
          <cell r="AD41">
            <v>115</v>
          </cell>
          <cell r="AH41">
            <v>233</v>
          </cell>
          <cell r="AJ41">
            <v>670.80199999999991</v>
          </cell>
        </row>
        <row r="42">
          <cell r="AH42">
            <v>941.6</v>
          </cell>
        </row>
        <row r="47">
          <cell r="Y47">
            <v>1865.19</v>
          </cell>
        </row>
        <row r="64">
          <cell r="E64">
            <v>1149182.2725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F4">
            <v>23772.468874950282</v>
          </cell>
        </row>
        <row r="5">
          <cell r="F5">
            <v>25532.798492514892</v>
          </cell>
        </row>
        <row r="6">
          <cell r="F6">
            <v>46179.026521740081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3C30-CE6F-41DD-88E6-E555D72F7E74}">
  <sheetPr>
    <tabColor rgb="FF0070C0"/>
  </sheetPr>
  <dimension ref="A1:AU149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7" sqref="A7"/>
    </sheetView>
  </sheetViews>
  <sheetFormatPr defaultColWidth="9.1796875" defaultRowHeight="10.5" x14ac:dyDescent="0.25"/>
  <cols>
    <col min="1" max="1" width="3.54296875" style="106" customWidth="1"/>
    <col min="2" max="2" width="5.54296875" style="106" customWidth="1"/>
    <col min="3" max="3" width="4.81640625" style="106" customWidth="1"/>
    <col min="4" max="4" width="6" style="106" customWidth="1"/>
    <col min="5" max="5" width="45.26953125" style="106" customWidth="1"/>
    <col min="6" max="6" width="17" style="107" bestFit="1" customWidth="1"/>
    <col min="7" max="7" width="15.26953125" style="107" bestFit="1" customWidth="1"/>
    <col min="8" max="27" width="15.1796875" style="107" bestFit="1" customWidth="1"/>
    <col min="28" max="28" width="15.1796875" style="104" bestFit="1" customWidth="1"/>
    <col min="29" max="29" width="15.1796875" style="107" customWidth="1"/>
    <col min="30" max="30" width="15.1796875" style="107" bestFit="1" customWidth="1"/>
    <col min="31" max="33" width="9.1796875" style="107"/>
    <col min="34" max="16384" width="9.1796875" style="108"/>
  </cols>
  <sheetData>
    <row r="1" spans="1:33" s="105" customFormat="1" x14ac:dyDescent="0.25">
      <c r="A1" s="144" t="s">
        <v>213</v>
      </c>
      <c r="B1" s="144"/>
      <c r="C1" s="144"/>
      <c r="D1" s="144"/>
      <c r="E1" s="14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4" spans="1:33" s="105" customFormat="1" ht="31.5" x14ac:dyDescent="0.25">
      <c r="A4" s="139"/>
      <c r="B4" s="139"/>
      <c r="C4" s="139"/>
      <c r="D4" s="139"/>
      <c r="E4" s="109"/>
      <c r="F4" s="145" t="s">
        <v>216</v>
      </c>
      <c r="G4" s="145"/>
      <c r="H4" s="141" t="s">
        <v>217</v>
      </c>
      <c r="I4" s="145" t="s">
        <v>147</v>
      </c>
      <c r="J4" s="145"/>
      <c r="K4" s="145"/>
      <c r="L4" s="145"/>
      <c r="M4" s="145"/>
      <c r="N4" s="145"/>
      <c r="O4" s="146" t="s">
        <v>218</v>
      </c>
      <c r="P4" s="147"/>
      <c r="Q4" s="147"/>
      <c r="R4" s="147"/>
      <c r="S4" s="147"/>
      <c r="T4" s="147"/>
      <c r="U4" s="147"/>
      <c r="V4" s="147"/>
      <c r="W4" s="147"/>
      <c r="X4" s="147"/>
      <c r="Y4" s="148"/>
      <c r="Z4" s="141" t="s">
        <v>219</v>
      </c>
      <c r="AA4" s="142" t="s">
        <v>220</v>
      </c>
      <c r="AB4" s="142" t="s">
        <v>166</v>
      </c>
      <c r="AE4" s="104"/>
      <c r="AF4" s="104"/>
      <c r="AG4" s="104"/>
    </row>
    <row r="5" spans="1:33" s="115" customFormat="1" ht="52.5" x14ac:dyDescent="0.25">
      <c r="A5" s="110" t="s">
        <v>0</v>
      </c>
      <c r="B5" s="111"/>
      <c r="C5" s="111"/>
      <c r="D5" s="112"/>
      <c r="E5" s="112"/>
      <c r="F5" s="140" t="s">
        <v>205</v>
      </c>
      <c r="G5" s="140" t="s">
        <v>206</v>
      </c>
      <c r="H5" s="140" t="s">
        <v>207</v>
      </c>
      <c r="I5" s="140" t="s">
        <v>208</v>
      </c>
      <c r="J5" s="140" t="s">
        <v>209</v>
      </c>
      <c r="K5" s="140" t="s">
        <v>210</v>
      </c>
      <c r="L5" s="140" t="s">
        <v>211</v>
      </c>
      <c r="M5" s="140" t="s">
        <v>212</v>
      </c>
      <c r="N5" s="140" t="s">
        <v>214</v>
      </c>
      <c r="O5" s="140" t="s">
        <v>185</v>
      </c>
      <c r="P5" s="140" t="s">
        <v>186</v>
      </c>
      <c r="Q5" s="140" t="s">
        <v>187</v>
      </c>
      <c r="R5" s="140" t="s">
        <v>188</v>
      </c>
      <c r="S5" s="140" t="s">
        <v>189</v>
      </c>
      <c r="T5" s="140" t="s">
        <v>192</v>
      </c>
      <c r="U5" s="140" t="s">
        <v>193</v>
      </c>
      <c r="V5" s="140" t="s">
        <v>194</v>
      </c>
      <c r="W5" s="140" t="s">
        <v>195</v>
      </c>
      <c r="X5" s="140" t="s">
        <v>196</v>
      </c>
      <c r="Y5" s="140" t="s">
        <v>197</v>
      </c>
      <c r="Z5" s="140" t="s">
        <v>215</v>
      </c>
      <c r="AA5" s="142"/>
      <c r="AB5" s="142"/>
      <c r="AC5" s="113"/>
      <c r="AD5" s="114"/>
      <c r="AE5" s="114"/>
    </row>
    <row r="6" spans="1:33" x14ac:dyDescent="0.25">
      <c r="A6" s="116"/>
      <c r="B6" s="116"/>
      <c r="C6" s="116"/>
      <c r="D6" s="116"/>
      <c r="E6" s="116"/>
      <c r="AF6" s="108"/>
      <c r="AG6" s="108"/>
    </row>
    <row r="7" spans="1:33" x14ac:dyDescent="0.25">
      <c r="A7" s="117" t="s">
        <v>1</v>
      </c>
      <c r="B7" s="117"/>
      <c r="C7" s="117"/>
      <c r="D7" s="117"/>
      <c r="E7" s="117"/>
      <c r="AF7" s="108"/>
      <c r="AG7" s="108"/>
    </row>
    <row r="8" spans="1:33" x14ac:dyDescent="0.25">
      <c r="A8" s="118" t="s">
        <v>2</v>
      </c>
      <c r="B8" s="118"/>
      <c r="C8" s="118"/>
      <c r="D8" s="118"/>
      <c r="E8" s="118"/>
      <c r="AF8" s="108"/>
      <c r="AG8" s="108"/>
    </row>
    <row r="9" spans="1:33" x14ac:dyDescent="0.25">
      <c r="A9" s="118"/>
      <c r="B9" s="118"/>
      <c r="C9" s="118"/>
      <c r="D9" s="118"/>
      <c r="E9" s="118"/>
      <c r="AF9" s="108"/>
      <c r="AG9" s="108"/>
    </row>
    <row r="10" spans="1:33" x14ac:dyDescent="0.25">
      <c r="A10" s="117" t="s">
        <v>3</v>
      </c>
      <c r="B10" s="117"/>
      <c r="C10" s="117"/>
      <c r="D10" s="117"/>
      <c r="E10" s="119"/>
      <c r="AF10" s="108"/>
      <c r="AG10" s="108"/>
    </row>
    <row r="11" spans="1:33" x14ac:dyDescent="0.25">
      <c r="A11" s="118"/>
      <c r="B11" s="118"/>
      <c r="C11" s="118"/>
      <c r="D11" s="118"/>
      <c r="E11" s="120"/>
      <c r="AF11" s="108"/>
      <c r="AG11" s="108"/>
    </row>
    <row r="12" spans="1:33" x14ac:dyDescent="0.25">
      <c r="A12" s="117" t="s">
        <v>4</v>
      </c>
      <c r="B12" s="117" t="s">
        <v>5</v>
      </c>
      <c r="C12" s="117"/>
      <c r="D12" s="117"/>
      <c r="E12" s="117"/>
      <c r="AF12" s="108"/>
      <c r="AG12" s="108"/>
    </row>
    <row r="13" spans="1:33" x14ac:dyDescent="0.25">
      <c r="A13" s="118"/>
      <c r="B13" s="118">
        <v>1</v>
      </c>
      <c r="C13" s="118" t="s">
        <v>6</v>
      </c>
      <c r="D13" s="118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>
        <f>+SUM(F13:AA13)</f>
        <v>0</v>
      </c>
      <c r="AC13" s="149"/>
      <c r="AF13" s="108"/>
      <c r="AG13" s="108"/>
    </row>
    <row r="14" spans="1:33" x14ac:dyDescent="0.25">
      <c r="A14" s="118"/>
      <c r="B14" s="118">
        <v>2</v>
      </c>
      <c r="C14" s="118" t="s">
        <v>7</v>
      </c>
      <c r="D14" s="118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>
        <f>+SUM(F14:AA14)</f>
        <v>0</v>
      </c>
      <c r="AC14" s="149"/>
      <c r="AF14" s="108"/>
      <c r="AG14" s="108"/>
    </row>
    <row r="15" spans="1:33" x14ac:dyDescent="0.25">
      <c r="A15" s="118"/>
      <c r="B15" s="118">
        <v>3</v>
      </c>
      <c r="C15" s="118" t="s">
        <v>8</v>
      </c>
      <c r="D15" s="118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2">
        <f>+SUM(F15:AA15)</f>
        <v>0</v>
      </c>
      <c r="AC15" s="149"/>
      <c r="AF15" s="108"/>
      <c r="AG15" s="108"/>
    </row>
    <row r="16" spans="1:33" x14ac:dyDescent="0.25">
      <c r="A16" s="118"/>
      <c r="B16" s="118"/>
      <c r="C16" s="118" t="s">
        <v>9</v>
      </c>
      <c r="D16" s="118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>
        <f>+SUM(F16:AA16)</f>
        <v>0</v>
      </c>
      <c r="AC16" s="149"/>
      <c r="AF16" s="108"/>
      <c r="AG16" s="108"/>
    </row>
    <row r="17" spans="1:45" s="107" customFormat="1" x14ac:dyDescent="0.25">
      <c r="A17" s="118"/>
      <c r="B17" s="118">
        <v>4</v>
      </c>
      <c r="C17" s="118" t="s">
        <v>10</v>
      </c>
      <c r="D17" s="118"/>
      <c r="E17" s="118"/>
      <c r="F17" s="121">
        <v>7248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>
        <f>+SP_SC!J17</f>
        <v>1085.94</v>
      </c>
      <c r="T17" s="121"/>
      <c r="U17" s="121"/>
      <c r="V17" s="121"/>
      <c r="W17" s="121"/>
      <c r="X17" s="121"/>
      <c r="Y17" s="121"/>
      <c r="Z17" s="121"/>
      <c r="AA17" s="121"/>
      <c r="AB17" s="122">
        <f>+SUM(F17:AA17)</f>
        <v>8333.94</v>
      </c>
      <c r="AC17" s="149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</row>
    <row r="18" spans="1:45" s="107" customFormat="1" x14ac:dyDescent="0.25">
      <c r="A18" s="118"/>
      <c r="B18" s="118">
        <v>5</v>
      </c>
      <c r="C18" s="118" t="s">
        <v>11</v>
      </c>
      <c r="D18" s="118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>
        <f>+SUM(F18:AA18)</f>
        <v>0</v>
      </c>
      <c r="AC18" s="149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1:45" s="107" customFormat="1" x14ac:dyDescent="0.25">
      <c r="A19" s="118"/>
      <c r="B19" s="118">
        <v>6</v>
      </c>
      <c r="C19" s="118" t="s">
        <v>12</v>
      </c>
      <c r="D19" s="118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>
        <f>+SUM(F19:AA19)</f>
        <v>0</v>
      </c>
      <c r="AC19" s="149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</row>
    <row r="20" spans="1:45" s="107" customFormat="1" x14ac:dyDescent="0.25">
      <c r="A20" s="118"/>
      <c r="B20" s="118">
        <v>7</v>
      </c>
      <c r="C20" s="118" t="s">
        <v>13</v>
      </c>
      <c r="D20" s="118"/>
      <c r="E20" s="118"/>
      <c r="F20" s="121">
        <v>2261.2479199999998</v>
      </c>
      <c r="G20" s="121"/>
      <c r="H20" s="121"/>
      <c r="I20" s="121"/>
      <c r="J20" s="121">
        <f>+SP_ACQ!I20+SP_ACQ!M20</f>
        <v>1951181.7852299998</v>
      </c>
      <c r="K20" s="121"/>
      <c r="L20" s="121"/>
      <c r="M20" s="121"/>
      <c r="N20" s="121"/>
      <c r="O20" s="121"/>
      <c r="P20" s="121"/>
      <c r="Q20" s="121"/>
      <c r="R20" s="121">
        <f>+SP_SC!I20</f>
        <v>3356.2087949999996</v>
      </c>
      <c r="S20" s="121"/>
      <c r="T20" s="121"/>
      <c r="U20" s="121">
        <f>+SP_SC!N20</f>
        <v>1038.1699999999998</v>
      </c>
      <c r="V20" s="121"/>
      <c r="W20" s="121"/>
      <c r="X20" s="121"/>
      <c r="Y20" s="121"/>
      <c r="Z20" s="121"/>
      <c r="AA20" s="121"/>
      <c r="AB20" s="122">
        <f>+SUM(F20:AA20)</f>
        <v>1957837.4119449998</v>
      </c>
      <c r="AC20" s="149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</row>
    <row r="21" spans="1:45" s="107" customFormat="1" x14ac:dyDescent="0.25">
      <c r="A21" s="118"/>
      <c r="B21" s="118"/>
      <c r="C21" s="118"/>
      <c r="D21" s="118"/>
      <c r="E21" s="117" t="s">
        <v>15</v>
      </c>
      <c r="F21" s="122">
        <v>9509.2479199999998</v>
      </c>
      <c r="G21" s="122">
        <v>0</v>
      </c>
      <c r="H21" s="122">
        <v>0</v>
      </c>
      <c r="I21" s="122">
        <f>+SP_ACQ!F22+SP_ACQ!H22</f>
        <v>0</v>
      </c>
      <c r="J21" s="122">
        <f>+SP_ACQ!I22+SP_ACQ!M22</f>
        <v>1951181.7852299998</v>
      </c>
      <c r="K21" s="122">
        <f>+SP_ACQ!G22+SP_ACQ!J22</f>
        <v>0</v>
      </c>
      <c r="L21" s="122">
        <f>+SP_ACQ!K22</f>
        <v>0</v>
      </c>
      <c r="M21" s="122">
        <f>+SP_ACQ!L22</f>
        <v>0</v>
      </c>
      <c r="N21" s="122">
        <f>SUM(N12:N20)</f>
        <v>0</v>
      </c>
      <c r="O21" s="122">
        <f>+SP_SC!F22</f>
        <v>0</v>
      </c>
      <c r="P21" s="122">
        <f>+SP_SC!G22</f>
        <v>0</v>
      </c>
      <c r="Q21" s="122">
        <f>+SP_SC!H22</f>
        <v>0</v>
      </c>
      <c r="R21" s="122">
        <f>+SP_SC!I22</f>
        <v>3356.2087949999996</v>
      </c>
      <c r="S21" s="122">
        <f>+SP_SC!J22</f>
        <v>1085.94</v>
      </c>
      <c r="T21" s="122">
        <f>+SP_SC!M22</f>
        <v>0</v>
      </c>
      <c r="U21" s="122">
        <f>+SP_SC!N22</f>
        <v>1038.1699999999998</v>
      </c>
      <c r="V21" s="122">
        <f>+SP_SC!O22</f>
        <v>0</v>
      </c>
      <c r="W21" s="122">
        <f>+SP_SC!P22</f>
        <v>0</v>
      </c>
      <c r="X21" s="122">
        <f>+SP_SC!Q22</f>
        <v>0</v>
      </c>
      <c r="Y21" s="122">
        <f>+SP_SC!R22</f>
        <v>0</v>
      </c>
      <c r="Z21" s="122">
        <v>0</v>
      </c>
      <c r="AA21" s="122">
        <v>0</v>
      </c>
      <c r="AB21" s="122">
        <f>+SUM(F21:AA21)</f>
        <v>1966171.3519449998</v>
      </c>
      <c r="AC21" s="149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</row>
    <row r="22" spans="1:45" s="107" customFormat="1" x14ac:dyDescent="0.25">
      <c r="A22" s="118"/>
      <c r="B22" s="118"/>
      <c r="C22" s="118"/>
      <c r="D22" s="118"/>
      <c r="E22" s="117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49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</row>
    <row r="23" spans="1:45" s="107" customFormat="1" x14ac:dyDescent="0.25">
      <c r="A23" s="117" t="s">
        <v>16</v>
      </c>
      <c r="B23" s="117" t="s">
        <v>17</v>
      </c>
      <c r="C23" s="117"/>
      <c r="D23" s="117"/>
      <c r="E23" s="117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49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</row>
    <row r="24" spans="1:45" s="107" customFormat="1" x14ac:dyDescent="0.25">
      <c r="A24" s="118"/>
      <c r="B24" s="118">
        <v>1</v>
      </c>
      <c r="C24" s="118" t="s">
        <v>19</v>
      </c>
      <c r="D24" s="118"/>
      <c r="E24" s="118"/>
      <c r="F24" s="121">
        <v>1822920.812924</v>
      </c>
      <c r="G24" s="121"/>
      <c r="H24" s="121"/>
      <c r="I24" s="121">
        <f>+SP_ACQ!F26+SP_ACQ!H26</f>
        <v>1158494.9979548196</v>
      </c>
      <c r="J24" s="121">
        <f>+SP_ACQ!I26+SP_ACQ!M26</f>
        <v>99991.753950894767</v>
      </c>
      <c r="K24" s="121">
        <f>+SP_ACQ!G26+SP_ACQ!J26</f>
        <v>497346.06559428148</v>
      </c>
      <c r="L24" s="121"/>
      <c r="M24" s="121"/>
      <c r="N24" s="121"/>
      <c r="O24" s="121"/>
      <c r="P24" s="121"/>
      <c r="Q24" s="121"/>
      <c r="R24" s="121">
        <f>+SP_SC!I26</f>
        <v>6280246.3680460025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2">
        <f>+SUM(F24:AA24)</f>
        <v>9858999.9984699991</v>
      </c>
      <c r="AC24" s="149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</row>
    <row r="25" spans="1:45" s="107" customFormat="1" x14ac:dyDescent="0.25">
      <c r="A25" s="118"/>
      <c r="B25" s="118">
        <v>2</v>
      </c>
      <c r="C25" s="118" t="s">
        <v>20</v>
      </c>
      <c r="D25" s="118"/>
      <c r="E25" s="118"/>
      <c r="F25" s="121">
        <v>17594605.299724989</v>
      </c>
      <c r="G25" s="124">
        <v>1031507.9768500002</v>
      </c>
      <c r="H25" s="121"/>
      <c r="I25" s="121">
        <f>+SP_ACQ!F27+SP_ACQ!H27</f>
        <v>3955849.8650000002</v>
      </c>
      <c r="J25" s="121">
        <f>+SP_ACQ!I27+SP_ACQ!M27</f>
        <v>3477015.2321250001</v>
      </c>
      <c r="K25" s="121">
        <f>+SP_ACQ!G27+SP_ACQ!J27</f>
        <v>7117151.8685000008</v>
      </c>
      <c r="L25" s="121">
        <f>+SP_ACQ!K27</f>
        <v>18297.18</v>
      </c>
      <c r="M25" s="121">
        <f>+SP_ACQ!L27</f>
        <v>82275.591</v>
      </c>
      <c r="N25" s="121"/>
      <c r="O25" s="121"/>
      <c r="P25" s="121"/>
      <c r="Q25" s="121">
        <f>+SP_SC!H27</f>
        <v>2812.5</v>
      </c>
      <c r="R25" s="121">
        <f>+SP_SC!I27</f>
        <v>400.69200000000001</v>
      </c>
      <c r="S25" s="121"/>
      <c r="T25" s="121"/>
      <c r="U25" s="121"/>
      <c r="V25" s="121"/>
      <c r="W25" s="121"/>
      <c r="X25" s="121"/>
      <c r="Y25" s="121"/>
      <c r="Z25" s="121">
        <v>2142.7939999999999</v>
      </c>
      <c r="AA25" s="121"/>
      <c r="AB25" s="122">
        <f>+SUM(F25:AA25)</f>
        <v>33282058.999199986</v>
      </c>
      <c r="AC25" s="149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</row>
    <row r="26" spans="1:45" s="107" customFormat="1" x14ac:dyDescent="0.25">
      <c r="A26" s="118"/>
      <c r="B26" s="118">
        <v>3</v>
      </c>
      <c r="C26" s="118" t="s">
        <v>21</v>
      </c>
      <c r="D26" s="118"/>
      <c r="E26" s="118"/>
      <c r="F26" s="121">
        <v>49831.107000000004</v>
      </c>
      <c r="G26" s="121"/>
      <c r="H26" s="121"/>
      <c r="I26" s="121"/>
      <c r="J26" s="121">
        <f>+SP_ACQ!I28+SP_ACQ!M28</f>
        <v>21929.868999999999</v>
      </c>
      <c r="K26" s="121"/>
      <c r="L26" s="121"/>
      <c r="M26" s="121"/>
      <c r="N26" s="121"/>
      <c r="O26" s="121">
        <f>+SP_SC!F28</f>
        <v>1578.4140000000002</v>
      </c>
      <c r="P26" s="121"/>
      <c r="Q26" s="121">
        <f>+SP_SC!H28</f>
        <v>10402</v>
      </c>
      <c r="R26" s="121">
        <f>+SP_SC!I28</f>
        <v>180.613</v>
      </c>
      <c r="S26" s="121"/>
      <c r="T26" s="121"/>
      <c r="U26" s="121"/>
      <c r="V26" s="121"/>
      <c r="W26" s="121"/>
      <c r="X26" s="121"/>
      <c r="Y26" s="121"/>
      <c r="Z26" s="121"/>
      <c r="AA26" s="121"/>
      <c r="AB26" s="122">
        <f>+SUM(F26:AA26)</f>
        <v>83922.002999999997</v>
      </c>
      <c r="AC26" s="149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</row>
    <row r="27" spans="1:45" s="107" customFormat="1" x14ac:dyDescent="0.25">
      <c r="A27" s="118"/>
      <c r="B27" s="118">
        <v>4</v>
      </c>
      <c r="C27" s="118" t="s">
        <v>22</v>
      </c>
      <c r="D27" s="118"/>
      <c r="E27" s="118"/>
      <c r="F27" s="121">
        <v>115817.35599700781</v>
      </c>
      <c r="G27" s="121"/>
      <c r="H27" s="121"/>
      <c r="I27" s="121"/>
      <c r="J27" s="121">
        <f>+SP_ACQ!I29+SP_ACQ!M29</f>
        <v>89653.897200000007</v>
      </c>
      <c r="K27" s="121"/>
      <c r="L27" s="121"/>
      <c r="M27" s="121"/>
      <c r="N27" s="121"/>
      <c r="O27" s="121">
        <f>+SP_SC!F29</f>
        <v>306.86800000000005</v>
      </c>
      <c r="P27" s="121">
        <f>+SP_SC!G29</f>
        <v>9241.6260000000002</v>
      </c>
      <c r="Q27" s="121"/>
      <c r="R27" s="121"/>
      <c r="S27" s="121">
        <f>+SP_SC!J29</f>
        <v>109300.886</v>
      </c>
      <c r="T27" s="121">
        <f>+SP_SC!M29</f>
        <v>2388.866</v>
      </c>
      <c r="U27" s="121">
        <f>+SP_SC!N29</f>
        <v>360.4</v>
      </c>
      <c r="V27" s="121">
        <f>+SP_SC!O29</f>
        <v>1416.52</v>
      </c>
      <c r="W27" s="121"/>
      <c r="X27" s="121">
        <f>+SP_SC!Q29</f>
        <v>1304.6499999999999</v>
      </c>
      <c r="Y27" s="121"/>
      <c r="Z27" s="121">
        <v>5253.9355999999998</v>
      </c>
      <c r="AA27" s="121"/>
      <c r="AB27" s="122">
        <f>+SUM(F27:AA27)</f>
        <v>335045.00479700789</v>
      </c>
      <c r="AC27" s="149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</row>
    <row r="28" spans="1:45" s="107" customFormat="1" x14ac:dyDescent="0.25">
      <c r="A28" s="118"/>
      <c r="B28" s="118">
        <v>5</v>
      </c>
      <c r="C28" s="118" t="s">
        <v>12</v>
      </c>
      <c r="D28" s="118"/>
      <c r="E28" s="118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2">
        <f>+SUM(F28:AA28)</f>
        <v>0</v>
      </c>
      <c r="AC28" s="149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</row>
    <row r="29" spans="1:45" s="107" customFormat="1" x14ac:dyDescent="0.25">
      <c r="A29" s="118"/>
      <c r="B29" s="118"/>
      <c r="C29" s="118"/>
      <c r="D29" s="118"/>
      <c r="E29" s="117" t="s">
        <v>23</v>
      </c>
      <c r="F29" s="122">
        <v>19583174.575645998</v>
      </c>
      <c r="G29" s="122">
        <v>1031507.9768500002</v>
      </c>
      <c r="H29" s="122">
        <v>0</v>
      </c>
      <c r="I29" s="122">
        <f>+SP_ACQ!F32+SP_ACQ!H32</f>
        <v>5114344.8629548196</v>
      </c>
      <c r="J29" s="122">
        <f>+SP_ACQ!I32+SP_ACQ!M32</f>
        <v>3688590.7522758944</v>
      </c>
      <c r="K29" s="122">
        <f>+SP_ACQ!G32+SP_ACQ!J32</f>
        <v>7614497.9340942819</v>
      </c>
      <c r="L29" s="122">
        <f>+SP_ACQ!K32</f>
        <v>18297.18</v>
      </c>
      <c r="M29" s="122">
        <f>+SP_ACQ!L32</f>
        <v>82275.591</v>
      </c>
      <c r="N29" s="122">
        <f>SUM(N23:N28)</f>
        <v>0</v>
      </c>
      <c r="O29" s="122">
        <f>+SP_SC!F32</f>
        <v>1885.2820000000002</v>
      </c>
      <c r="P29" s="122">
        <f>+SP_SC!G32</f>
        <v>9241.6260000000002</v>
      </c>
      <c r="Q29" s="122">
        <f>+SP_SC!H32</f>
        <v>13214.5</v>
      </c>
      <c r="R29" s="122">
        <f>+SP_SC!I32</f>
        <v>6280827.6730460022</v>
      </c>
      <c r="S29" s="122">
        <f>+SP_SC!J32</f>
        <v>109300.886</v>
      </c>
      <c r="T29" s="122">
        <f>+SP_SC!M32</f>
        <v>2388.866</v>
      </c>
      <c r="U29" s="122">
        <f>+SP_SC!N32</f>
        <v>360.4</v>
      </c>
      <c r="V29" s="122">
        <f>+SP_SC!O32</f>
        <v>1416.52</v>
      </c>
      <c r="W29" s="122">
        <f>+SP_SC!P32</f>
        <v>0</v>
      </c>
      <c r="X29" s="122">
        <f>+SP_SC!Q32</f>
        <v>1304.6499999999999</v>
      </c>
      <c r="Y29" s="122">
        <f>+SP_SC!R32</f>
        <v>0</v>
      </c>
      <c r="Z29" s="122">
        <v>7396.7295999999997</v>
      </c>
      <c r="AA29" s="122"/>
      <c r="AB29" s="122">
        <f>+SUM(F29:AA29)</f>
        <v>43560026.00546699</v>
      </c>
      <c r="AC29" s="149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</row>
    <row r="30" spans="1:45" s="107" customFormat="1" x14ac:dyDescent="0.25">
      <c r="A30" s="118"/>
      <c r="B30" s="118"/>
      <c r="C30" s="118"/>
      <c r="D30" s="118"/>
      <c r="E30" s="118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2"/>
      <c r="AC30" s="149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</row>
    <row r="31" spans="1:45" s="107" customFormat="1" x14ac:dyDescent="0.25">
      <c r="A31" s="117" t="s">
        <v>24</v>
      </c>
      <c r="B31" s="117" t="s">
        <v>25</v>
      </c>
      <c r="C31" s="117"/>
      <c r="D31" s="117"/>
      <c r="E31" s="117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2"/>
      <c r="AC31" s="149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</row>
    <row r="32" spans="1:45" s="107" customFormat="1" x14ac:dyDescent="0.25">
      <c r="A32" s="118"/>
      <c r="B32" s="118">
        <v>1</v>
      </c>
      <c r="C32" s="118" t="s">
        <v>28</v>
      </c>
      <c r="D32" s="118"/>
      <c r="E32" s="118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2"/>
      <c r="AC32" s="149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</row>
    <row r="33" spans="1:45" s="107" customFormat="1" x14ac:dyDescent="0.25">
      <c r="A33" s="118"/>
      <c r="B33" s="118"/>
      <c r="C33" s="118" t="s">
        <v>29</v>
      </c>
      <c r="D33" s="118" t="s">
        <v>30</v>
      </c>
      <c r="E33" s="118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>
        <v>3255982</v>
      </c>
      <c r="AB33" s="122">
        <f>+SUM(F33:AA33)</f>
        <v>3255982</v>
      </c>
      <c r="AC33" s="149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</row>
    <row r="34" spans="1:45" s="107" customFormat="1" x14ac:dyDescent="0.25">
      <c r="A34" s="118"/>
      <c r="B34" s="118"/>
      <c r="C34" s="118" t="s">
        <v>31</v>
      </c>
      <c r="D34" s="118" t="s">
        <v>32</v>
      </c>
      <c r="E34" s="118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2">
        <f>+SUM(F34:AA34)</f>
        <v>0</v>
      </c>
      <c r="AC34" s="149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</row>
    <row r="35" spans="1:45" s="107" customFormat="1" x14ac:dyDescent="0.25">
      <c r="A35" s="118"/>
      <c r="B35" s="118"/>
      <c r="C35" s="118" t="s">
        <v>33</v>
      </c>
      <c r="D35" s="118" t="s">
        <v>34</v>
      </c>
      <c r="E35" s="118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2">
        <f>+SUM(F35:AA35)</f>
        <v>0</v>
      </c>
      <c r="AC35" s="149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</row>
    <row r="36" spans="1:45" s="107" customFormat="1" x14ac:dyDescent="0.25">
      <c r="A36" s="118"/>
      <c r="B36" s="118"/>
      <c r="C36" s="118"/>
      <c r="D36" s="118"/>
      <c r="E36" s="11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2"/>
      <c r="AC36" s="149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</row>
    <row r="37" spans="1:45" s="107" customFormat="1" x14ac:dyDescent="0.25">
      <c r="A37" s="118"/>
      <c r="B37" s="118">
        <v>2</v>
      </c>
      <c r="C37" s="118" t="s">
        <v>35</v>
      </c>
      <c r="D37" s="118"/>
      <c r="E37" s="118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2"/>
      <c r="AC37" s="149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</row>
    <row r="38" spans="1:45" s="107" customFormat="1" x14ac:dyDescent="0.25">
      <c r="A38" s="118"/>
      <c r="B38" s="118"/>
      <c r="C38" s="118" t="s">
        <v>29</v>
      </c>
      <c r="D38" s="118" t="s">
        <v>36</v>
      </c>
      <c r="E38" s="118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2">
        <f>+SUM(F38:AA38)</f>
        <v>0</v>
      </c>
      <c r="AC38" s="149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</row>
    <row r="39" spans="1:45" s="107" customFormat="1" x14ac:dyDescent="0.25">
      <c r="A39" s="118"/>
      <c r="B39" s="118"/>
      <c r="C39" s="118" t="s">
        <v>31</v>
      </c>
      <c r="D39" s="118" t="s">
        <v>37</v>
      </c>
      <c r="E39" s="118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2">
        <f>+SUM(F39:AA39)</f>
        <v>0</v>
      </c>
      <c r="AC39" s="149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</row>
    <row r="40" spans="1:45" s="107" customFormat="1" x14ac:dyDescent="0.25">
      <c r="A40" s="118"/>
      <c r="B40" s="118"/>
      <c r="C40" s="118" t="s">
        <v>33</v>
      </c>
      <c r="D40" s="118" t="s">
        <v>38</v>
      </c>
      <c r="E40" s="118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2">
        <f>+SUM(F40:AA40)</f>
        <v>0</v>
      </c>
      <c r="AC40" s="149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</row>
    <row r="41" spans="1:45" s="107" customFormat="1" x14ac:dyDescent="0.25">
      <c r="A41" s="118"/>
      <c r="B41" s="118"/>
      <c r="C41" s="118" t="s">
        <v>39</v>
      </c>
      <c r="D41" s="118" t="s">
        <v>40</v>
      </c>
      <c r="E41" s="118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2">
        <f>+SUM(F41:AA41)</f>
        <v>0</v>
      </c>
      <c r="AC41" s="149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</row>
    <row r="42" spans="1:45" s="107" customFormat="1" x14ac:dyDescent="0.25">
      <c r="A42" s="118"/>
      <c r="B42" s="118"/>
      <c r="C42" s="118"/>
      <c r="D42" s="118" t="s">
        <v>41</v>
      </c>
      <c r="E42" s="118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2">
        <f>+SUM(F42:AA42)</f>
        <v>0</v>
      </c>
      <c r="AC42" s="149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</row>
    <row r="43" spans="1:45" s="107" customFormat="1" x14ac:dyDescent="0.25">
      <c r="A43" s="118"/>
      <c r="B43" s="118"/>
      <c r="C43" s="118"/>
      <c r="D43" s="118" t="s">
        <v>42</v>
      </c>
      <c r="E43" s="118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2">
        <f>+SUM(F43:AA43)</f>
        <v>0</v>
      </c>
      <c r="AC43" s="149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</row>
    <row r="44" spans="1:45" s="107" customFormat="1" x14ac:dyDescent="0.25">
      <c r="A44" s="118"/>
      <c r="B44" s="118"/>
      <c r="C44" s="118"/>
      <c r="D44" s="118" t="s">
        <v>43</v>
      </c>
      <c r="E44" s="118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2">
        <f>+SUM(F44:AA44)</f>
        <v>0</v>
      </c>
      <c r="AC44" s="149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</row>
    <row r="45" spans="1:45" s="107" customFormat="1" x14ac:dyDescent="0.25">
      <c r="A45" s="118"/>
      <c r="B45" s="118"/>
      <c r="C45" s="118"/>
      <c r="D45" s="118" t="s">
        <v>44</v>
      </c>
      <c r="E45" s="118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2">
        <f>+SUM(F45:AA45)</f>
        <v>0</v>
      </c>
      <c r="AC45" s="149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</row>
    <row r="46" spans="1:45" s="107" customFormat="1" x14ac:dyDescent="0.25">
      <c r="A46" s="118"/>
      <c r="B46" s="118"/>
      <c r="C46" s="118"/>
      <c r="D46" s="118" t="s">
        <v>45</v>
      </c>
      <c r="E46" s="118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>
        <v>64637</v>
      </c>
      <c r="AB46" s="122">
        <f>+SUM(F46:AA46)</f>
        <v>64637</v>
      </c>
      <c r="AC46" s="149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</row>
    <row r="47" spans="1:45" s="107" customFormat="1" x14ac:dyDescent="0.25">
      <c r="A47" s="118"/>
      <c r="B47" s="118">
        <v>3</v>
      </c>
      <c r="C47" s="118" t="s">
        <v>46</v>
      </c>
      <c r="D47" s="118"/>
      <c r="E47" s="118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2">
        <f>+SUM(F47:AA47)</f>
        <v>0</v>
      </c>
      <c r="AC47" s="149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</row>
    <row r="48" spans="1:45" s="107" customFormat="1" x14ac:dyDescent="0.25">
      <c r="A48" s="118"/>
      <c r="B48" s="118"/>
      <c r="C48" s="118"/>
      <c r="D48" s="118"/>
      <c r="E48" s="117" t="s">
        <v>48</v>
      </c>
      <c r="F48" s="125">
        <v>0</v>
      </c>
      <c r="G48" s="125">
        <v>0</v>
      </c>
      <c r="H48" s="125">
        <v>0</v>
      </c>
      <c r="I48" s="125">
        <f>+SP_ACQ!F54+SP_ACQ!H54</f>
        <v>0</v>
      </c>
      <c r="J48" s="125">
        <f>+SP_ACQ!I54+SP_ACQ!M54</f>
        <v>0</v>
      </c>
      <c r="K48" s="125">
        <f>+SP_ACQ!G54+SP_ACQ!J54</f>
        <v>0</v>
      </c>
      <c r="L48" s="125">
        <f>+SP_ACQ!K54</f>
        <v>0</v>
      </c>
      <c r="M48" s="125">
        <f>+SP_ACQ!L54</f>
        <v>0</v>
      </c>
      <c r="N48" s="125"/>
      <c r="O48" s="125">
        <f>+SP_SC!F54</f>
        <v>0</v>
      </c>
      <c r="P48" s="125">
        <f>+SP_SC!G54</f>
        <v>0</v>
      </c>
      <c r="Q48" s="125">
        <f>+SP_SC!H54</f>
        <v>0</v>
      </c>
      <c r="R48" s="125">
        <f>+SP_SC!I54</f>
        <v>0</v>
      </c>
      <c r="S48" s="125">
        <f>+SP_SC!J54</f>
        <v>0</v>
      </c>
      <c r="T48" s="125">
        <f>+SP_SC!M54</f>
        <v>0</v>
      </c>
      <c r="U48" s="125">
        <f>+SP_SC!N54</f>
        <v>0</v>
      </c>
      <c r="V48" s="125">
        <f>+SP_SC!O54</f>
        <v>0</v>
      </c>
      <c r="W48" s="125">
        <f>+SP_SC!P54</f>
        <v>0</v>
      </c>
      <c r="X48" s="125">
        <f>+SP_SC!Q54</f>
        <v>0</v>
      </c>
      <c r="Y48" s="125">
        <f>+SP_SC!R54</f>
        <v>0</v>
      </c>
      <c r="Z48" s="125"/>
      <c r="AA48" s="125">
        <f>+AA46+AA33</f>
        <v>3320619</v>
      </c>
      <c r="AB48" s="122">
        <f>+SUM(F48:AA48)</f>
        <v>3320619</v>
      </c>
      <c r="AC48" s="149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</row>
    <row r="49" spans="1:45" s="107" customFormat="1" x14ac:dyDescent="0.25">
      <c r="A49" s="118"/>
      <c r="B49" s="118"/>
      <c r="C49" s="118"/>
      <c r="D49" s="118"/>
      <c r="E49" s="126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2"/>
      <c r="AC49" s="149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</row>
    <row r="50" spans="1:45" s="107" customFormat="1" x14ac:dyDescent="0.25">
      <c r="A50" s="118"/>
      <c r="B50" s="118"/>
      <c r="C50" s="118"/>
      <c r="D50" s="118"/>
      <c r="E50" s="117" t="s">
        <v>49</v>
      </c>
      <c r="F50" s="125">
        <v>19592683.823565997</v>
      </c>
      <c r="G50" s="125">
        <v>1031507.9768500002</v>
      </c>
      <c r="H50" s="125">
        <v>0</v>
      </c>
      <c r="I50" s="125">
        <f>+SP_ACQ!F56+SP_ACQ!H56</f>
        <v>5114344.8629548196</v>
      </c>
      <c r="J50" s="125">
        <f>+SP_ACQ!I56+SP_ACQ!M56</f>
        <v>5639772.537505894</v>
      </c>
      <c r="K50" s="125">
        <f>+SP_ACQ!G56+SP_ACQ!J56</f>
        <v>7614497.9340942819</v>
      </c>
      <c r="L50" s="125">
        <f>+SP_ACQ!K56</f>
        <v>18297.18</v>
      </c>
      <c r="M50" s="125">
        <f>+SP_ACQ!L56</f>
        <v>82275.591</v>
      </c>
      <c r="N50" s="125">
        <f>N21+N29</f>
        <v>0</v>
      </c>
      <c r="O50" s="125">
        <f>+SP_SC!F56</f>
        <v>1885.2820000000002</v>
      </c>
      <c r="P50" s="125">
        <f>+SP_SC!G56</f>
        <v>9241.6260000000002</v>
      </c>
      <c r="Q50" s="125">
        <f>+SP_SC!H56</f>
        <v>13214.5</v>
      </c>
      <c r="R50" s="125">
        <f>+SP_SC!I56</f>
        <v>6284183.881841002</v>
      </c>
      <c r="S50" s="125">
        <f>+SP_SC!J56</f>
        <v>109300.886</v>
      </c>
      <c r="T50" s="125">
        <f>+SP_SC!M56</f>
        <v>2388.866</v>
      </c>
      <c r="U50" s="125">
        <f>+SP_SC!N56</f>
        <v>360.4</v>
      </c>
      <c r="V50" s="125">
        <f>+SP_SC!O56</f>
        <v>1416.52</v>
      </c>
      <c r="W50" s="125">
        <f>+SP_SC!P56</f>
        <v>0</v>
      </c>
      <c r="X50" s="125">
        <f>+SP_SC!Q56</f>
        <v>1304.6499999999999</v>
      </c>
      <c r="Y50" s="125">
        <f>+SP_SC!R56</f>
        <v>0</v>
      </c>
      <c r="Z50" s="125">
        <v>7396.7295999999997</v>
      </c>
      <c r="AA50" s="125">
        <f>+AA48</f>
        <v>3320619</v>
      </c>
      <c r="AB50" s="122">
        <f>+SUM(F50:AA50)</f>
        <v>48844692.247411989</v>
      </c>
      <c r="AC50" s="149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</row>
    <row r="51" spans="1:45" s="107" customFormat="1" x14ac:dyDescent="0.25">
      <c r="A51" s="118"/>
      <c r="B51" s="118"/>
      <c r="C51" s="118"/>
      <c r="D51" s="118"/>
      <c r="E51" s="117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2"/>
      <c r="AC51" s="149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</row>
    <row r="52" spans="1:45" s="107" customFormat="1" x14ac:dyDescent="0.25">
      <c r="A52" s="117" t="s">
        <v>50</v>
      </c>
      <c r="B52" s="117"/>
      <c r="C52" s="117"/>
      <c r="D52" s="117"/>
      <c r="E52" s="118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2"/>
      <c r="AC52" s="149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</row>
    <row r="53" spans="1:45" s="107" customFormat="1" x14ac:dyDescent="0.25">
      <c r="A53" s="117" t="s">
        <v>4</v>
      </c>
      <c r="B53" s="117" t="s">
        <v>51</v>
      </c>
      <c r="C53" s="117"/>
      <c r="D53" s="117"/>
      <c r="E53" s="117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2"/>
      <c r="AC53" s="149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</row>
    <row r="54" spans="1:45" s="107" customFormat="1" x14ac:dyDescent="0.25">
      <c r="A54" s="118"/>
      <c r="B54" s="118">
        <v>1</v>
      </c>
      <c r="C54" s="118" t="s">
        <v>52</v>
      </c>
      <c r="D54" s="118"/>
      <c r="E54" s="118"/>
      <c r="F54" s="121">
        <v>624450.26689002826</v>
      </c>
      <c r="G54" s="124">
        <v>145764.355493793</v>
      </c>
      <c r="H54" s="124">
        <v>32325.890033277763</v>
      </c>
      <c r="I54" s="124"/>
      <c r="J54" s="124">
        <f>+SP_ACQ!I60+SP_ACQ!M60</f>
        <v>314715.48938290094</v>
      </c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2">
        <f>+SUM(F54:AA54)</f>
        <v>1117256.0018</v>
      </c>
      <c r="AC54" s="149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</row>
    <row r="55" spans="1:45" s="107" customFormat="1" x14ac:dyDescent="0.25">
      <c r="A55" s="118"/>
      <c r="B55" s="118"/>
      <c r="C55" s="118" t="s">
        <v>53</v>
      </c>
      <c r="D55" s="118"/>
      <c r="E55" s="118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2">
        <f>+SUM(F55:AA55)</f>
        <v>0</v>
      </c>
      <c r="AC55" s="149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</row>
    <row r="56" spans="1:45" s="107" customFormat="1" x14ac:dyDescent="0.25">
      <c r="A56" s="118"/>
      <c r="B56" s="118"/>
      <c r="C56" s="118" t="s">
        <v>54</v>
      </c>
      <c r="D56" s="118"/>
      <c r="E56" s="118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2">
        <f>+SUM(F56:AA56)</f>
        <v>0</v>
      </c>
      <c r="AC56" s="149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</row>
    <row r="57" spans="1:45" s="107" customFormat="1" x14ac:dyDescent="0.25">
      <c r="A57" s="118"/>
      <c r="B57" s="118">
        <v>2</v>
      </c>
      <c r="C57" s="118" t="s">
        <v>55</v>
      </c>
      <c r="D57" s="118"/>
      <c r="E57" s="118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2">
        <f>+SUM(F57:AA57)</f>
        <v>0</v>
      </c>
      <c r="AC57" s="149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</row>
    <row r="58" spans="1:45" s="107" customFormat="1" x14ac:dyDescent="0.25">
      <c r="A58" s="118"/>
      <c r="B58" s="118">
        <v>3</v>
      </c>
      <c r="C58" s="118" t="s">
        <v>56</v>
      </c>
      <c r="D58" s="118"/>
      <c r="E58" s="118"/>
      <c r="F58" s="124"/>
      <c r="G58" s="124"/>
      <c r="H58" s="124">
        <v>107229</v>
      </c>
      <c r="I58" s="124"/>
      <c r="J58" s="124">
        <f>+SP_ACQ!I64+SP_ACQ!M64</f>
        <v>18887</v>
      </c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2">
        <f>+SUM(F58:AA58)</f>
        <v>126116</v>
      </c>
      <c r="AC58" s="149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</row>
    <row r="59" spans="1:45" s="107" customFormat="1" x14ac:dyDescent="0.25">
      <c r="A59" s="118"/>
      <c r="B59" s="118">
        <v>4</v>
      </c>
      <c r="C59" s="118" t="s">
        <v>57</v>
      </c>
      <c r="D59" s="118"/>
      <c r="E59" s="118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2">
        <f>+SUM(F59:AA59)</f>
        <v>0</v>
      </c>
      <c r="AC59" s="149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</row>
    <row r="60" spans="1:45" s="107" customFormat="1" x14ac:dyDescent="0.25">
      <c r="A60" s="118"/>
      <c r="B60" s="118">
        <v>5</v>
      </c>
      <c r="C60" s="118" t="s">
        <v>58</v>
      </c>
      <c r="D60" s="118"/>
      <c r="E60" s="118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2">
        <f>+SUM(F60:AA60)</f>
        <v>0</v>
      </c>
      <c r="AC60" s="149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</row>
    <row r="61" spans="1:45" s="107" customFormat="1" x14ac:dyDescent="0.25">
      <c r="A61" s="118"/>
      <c r="B61" s="118"/>
      <c r="C61" s="118"/>
      <c r="D61" s="118"/>
      <c r="E61" s="127" t="s">
        <v>59</v>
      </c>
      <c r="F61" s="125">
        <v>624450.26689002826</v>
      </c>
      <c r="G61" s="125">
        <v>145764.355493793</v>
      </c>
      <c r="H61" s="125">
        <v>139554.89003327777</v>
      </c>
      <c r="I61" s="125">
        <f>+SP_ACQ!F68+SP_ACQ!H68</f>
        <v>0</v>
      </c>
      <c r="J61" s="125">
        <f>+SP_ACQ!I68+SP_ACQ!M68</f>
        <v>333602.48938290094</v>
      </c>
      <c r="K61" s="125">
        <f>+SP_ACQ!G68+SP_ACQ!J68</f>
        <v>0</v>
      </c>
      <c r="L61" s="125">
        <f>+SP_ACQ!K68</f>
        <v>0</v>
      </c>
      <c r="M61" s="125">
        <f>+SP_ACQ!L68</f>
        <v>0</v>
      </c>
      <c r="N61" s="125">
        <f>SUM(N54:N60)</f>
        <v>0</v>
      </c>
      <c r="O61" s="125">
        <f>+SP_SC!F68</f>
        <v>0</v>
      </c>
      <c r="P61" s="125">
        <f>+SP_SC!G68</f>
        <v>0</v>
      </c>
      <c r="Q61" s="125">
        <f>+SP_SC!H68</f>
        <v>0</v>
      </c>
      <c r="R61" s="125">
        <f>+SP_SC!I68</f>
        <v>0</v>
      </c>
      <c r="S61" s="125">
        <f>+SP_SC!J68</f>
        <v>0</v>
      </c>
      <c r="T61" s="125">
        <f>+SP_SC!M68</f>
        <v>0</v>
      </c>
      <c r="U61" s="125">
        <f>+SP_SC!N68</f>
        <v>0</v>
      </c>
      <c r="V61" s="125">
        <f>+SP_SC!O68</f>
        <v>0</v>
      </c>
      <c r="W61" s="125">
        <f>+SP_SC!P68</f>
        <v>0</v>
      </c>
      <c r="X61" s="125">
        <f>+SP_SC!Q68</f>
        <v>0</v>
      </c>
      <c r="Y61" s="125">
        <f>+SP_SC!R68</f>
        <v>0</v>
      </c>
      <c r="Z61" s="125">
        <v>0</v>
      </c>
      <c r="AA61" s="125"/>
      <c r="AB61" s="122">
        <f>+SUM(F61:AA61)</f>
        <v>1243372.0018</v>
      </c>
      <c r="AC61" s="149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</row>
    <row r="62" spans="1:45" s="107" customFormat="1" x14ac:dyDescent="0.25">
      <c r="A62" s="117" t="s">
        <v>16</v>
      </c>
      <c r="B62" s="117" t="s">
        <v>35</v>
      </c>
      <c r="C62" s="117"/>
      <c r="D62" s="117"/>
      <c r="E62" s="117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2"/>
      <c r="AC62" s="149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</row>
    <row r="63" spans="1:45" s="107" customFormat="1" x14ac:dyDescent="0.25">
      <c r="A63" s="118"/>
      <c r="B63" s="118">
        <v>1</v>
      </c>
      <c r="C63" s="118" t="s">
        <v>61</v>
      </c>
      <c r="D63" s="118"/>
      <c r="E63" s="118"/>
      <c r="F63" s="121">
        <v>4507241.0053760502</v>
      </c>
      <c r="G63" s="124">
        <v>69873.994623949693</v>
      </c>
      <c r="H63" s="124"/>
      <c r="I63" s="124"/>
      <c r="J63" s="124">
        <f>+SP_ACQ!I72+SP_ACQ!M72</f>
        <v>4245652</v>
      </c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2">
        <f>+SUM(F63:AA63)</f>
        <v>8822767</v>
      </c>
      <c r="AC63" s="149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</row>
    <row r="64" spans="1:45" s="107" customFormat="1" x14ac:dyDescent="0.25">
      <c r="A64" s="118"/>
      <c r="B64" s="118">
        <v>2</v>
      </c>
      <c r="C64" s="118" t="s">
        <v>36</v>
      </c>
      <c r="D64" s="118"/>
      <c r="E64" s="118"/>
      <c r="F64" s="121"/>
      <c r="G64" s="124"/>
      <c r="H64" s="124"/>
      <c r="I64" s="124"/>
      <c r="J64" s="124">
        <f>+SP_ACQ!I74+SP_ACQ!M74</f>
        <v>11452</v>
      </c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>
        <v>61926</v>
      </c>
      <c r="AB64" s="122">
        <f>+SUM(F64:AA64)</f>
        <v>73378</v>
      </c>
      <c r="AC64" s="149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</row>
    <row r="65" spans="1:45" s="107" customFormat="1" x14ac:dyDescent="0.25">
      <c r="A65" s="118"/>
      <c r="B65" s="118">
        <v>3</v>
      </c>
      <c r="C65" s="118" t="s">
        <v>37</v>
      </c>
      <c r="D65" s="118"/>
      <c r="E65" s="118"/>
      <c r="F65" s="121"/>
      <c r="G65" s="124"/>
      <c r="H65" s="124"/>
      <c r="I65" s="124"/>
      <c r="J65" s="124">
        <f>+SP_ACQ!I75+SP_ACQ!M75</f>
        <v>474586</v>
      </c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>
        <v>0</v>
      </c>
      <c r="AB65" s="122">
        <f>+SUM(F65:AA65)</f>
        <v>474586</v>
      </c>
      <c r="AC65" s="149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</row>
    <row r="66" spans="1:45" s="107" customFormat="1" x14ac:dyDescent="0.25">
      <c r="A66" s="118"/>
      <c r="B66" s="118">
        <v>4</v>
      </c>
      <c r="C66" s="118" t="s">
        <v>62</v>
      </c>
      <c r="D66" s="118"/>
      <c r="E66" s="118"/>
      <c r="F66" s="121">
        <v>1024.72</v>
      </c>
      <c r="G66" s="124"/>
      <c r="H66" s="124">
        <v>979410.14490590035</v>
      </c>
      <c r="I66" s="124"/>
      <c r="J66" s="124">
        <f>+SP_ACQ!I76+SP_ACQ!M76</f>
        <v>538310.13509409979</v>
      </c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2">
        <f>+SUM(F66:AA66)</f>
        <v>1518745</v>
      </c>
      <c r="AC66" s="149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</row>
    <row r="67" spans="1:45" s="107" customFormat="1" x14ac:dyDescent="0.25">
      <c r="A67" s="118"/>
      <c r="B67" s="118">
        <v>5</v>
      </c>
      <c r="C67" s="118" t="s">
        <v>63</v>
      </c>
      <c r="D67" s="118"/>
      <c r="E67" s="118"/>
      <c r="F67" s="121"/>
      <c r="G67" s="124"/>
      <c r="H67" s="124">
        <v>1222.21</v>
      </c>
      <c r="I67" s="124"/>
      <c r="J67" s="124">
        <f>+SP_ACQ!I77+SP_ACQ!M77</f>
        <v>3439</v>
      </c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2">
        <f>+SUM(F67:AA67)</f>
        <v>4661.21</v>
      </c>
      <c r="AC67" s="149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</row>
    <row r="68" spans="1:45" s="107" customFormat="1" x14ac:dyDescent="0.25">
      <c r="A68" s="118"/>
      <c r="B68" s="143" t="s">
        <v>221</v>
      </c>
      <c r="C68" s="118" t="s">
        <v>222</v>
      </c>
      <c r="D68" s="118"/>
      <c r="E68" s="118"/>
      <c r="F68" s="121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>
        <v>32690</v>
      </c>
      <c r="AB68" s="122">
        <f>+SUM(F68:AA68)</f>
        <v>32690</v>
      </c>
      <c r="AC68" s="149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</row>
    <row r="69" spans="1:45" s="107" customFormat="1" x14ac:dyDescent="0.25">
      <c r="A69" s="118"/>
      <c r="B69" s="143" t="s">
        <v>223</v>
      </c>
      <c r="C69" s="118" t="s">
        <v>224</v>
      </c>
      <c r="D69" s="118"/>
      <c r="E69" s="118"/>
      <c r="F69" s="121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>
        <v>462280</v>
      </c>
      <c r="AB69" s="122">
        <f>+SUM(F69:AA69)</f>
        <v>462280</v>
      </c>
      <c r="AC69" s="149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</row>
    <row r="70" spans="1:45" s="107" customFormat="1" x14ac:dyDescent="0.25">
      <c r="A70" s="118"/>
      <c r="B70" s="143" t="s">
        <v>169</v>
      </c>
      <c r="C70" s="118" t="s">
        <v>40</v>
      </c>
      <c r="D70" s="118"/>
      <c r="E70" s="118"/>
      <c r="F70" s="121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2">
        <f>+SUM(F70:AA70)</f>
        <v>0</v>
      </c>
      <c r="AC70" s="149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</row>
    <row r="71" spans="1:45" s="107" customFormat="1" x14ac:dyDescent="0.25">
      <c r="A71" s="118"/>
      <c r="B71" s="118"/>
      <c r="C71" s="118" t="s">
        <v>64</v>
      </c>
      <c r="D71" s="118"/>
      <c r="E71" s="118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2">
        <f>+SUM(F71:AA71)</f>
        <v>0</v>
      </c>
      <c r="AC71" s="149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</row>
    <row r="72" spans="1:45" s="107" customFormat="1" x14ac:dyDescent="0.25">
      <c r="A72" s="118"/>
      <c r="B72" s="118"/>
      <c r="C72" s="118" t="s">
        <v>65</v>
      </c>
      <c r="D72" s="118"/>
      <c r="E72" s="118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2">
        <f>+SUM(F72:AA72)</f>
        <v>0</v>
      </c>
      <c r="AC72" s="149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</row>
    <row r="73" spans="1:45" s="107" customFormat="1" x14ac:dyDescent="0.25">
      <c r="A73" s="118"/>
      <c r="B73" s="118"/>
      <c r="C73" s="118" t="s">
        <v>66</v>
      </c>
      <c r="D73" s="118"/>
      <c r="E73" s="118"/>
      <c r="F73" s="121">
        <v>5932.6052376182452</v>
      </c>
      <c r="G73" s="124">
        <v>539.24375901128747</v>
      </c>
      <c r="H73" s="124">
        <v>665.45913820813178</v>
      </c>
      <c r="I73" s="124">
        <f>+SP_ACQ!F81+SP_ACQ!H81</f>
        <v>2284.1425550600943</v>
      </c>
      <c r="J73" s="124">
        <f>+SP_ACQ!I81+SP_ACQ!M81</f>
        <v>7255.2304004231673</v>
      </c>
      <c r="K73" s="124">
        <f>+SP_ACQ!G81+SP_ACQ!J81</f>
        <v>2127.2789096790621</v>
      </c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>
        <v>2843.04</v>
      </c>
      <c r="AB73" s="122">
        <f>+SUM(F73:AA73)</f>
        <v>21646.999999999989</v>
      </c>
      <c r="AC73" s="149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45" s="107" customFormat="1" x14ac:dyDescent="0.25">
      <c r="A74" s="118"/>
      <c r="B74" s="118"/>
      <c r="C74" s="118" t="s">
        <v>67</v>
      </c>
      <c r="D74" s="118"/>
      <c r="E74" s="118"/>
      <c r="F74" s="121">
        <v>5316935</v>
      </c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2">
        <f>+SUM(F74:AA74)</f>
        <v>5316935</v>
      </c>
      <c r="AC74" s="149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</row>
    <row r="75" spans="1:45" s="107" customFormat="1" x14ac:dyDescent="0.25">
      <c r="A75" s="118"/>
      <c r="B75" s="118"/>
      <c r="C75" s="118" t="s">
        <v>68</v>
      </c>
      <c r="D75" s="118"/>
      <c r="E75" s="118"/>
      <c r="F75" s="121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>
        <v>38169</v>
      </c>
      <c r="AB75" s="122">
        <f>+SUM(F75:AA75)</f>
        <v>38169</v>
      </c>
      <c r="AC75" s="149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45" s="107" customFormat="1" x14ac:dyDescent="0.25">
      <c r="A76" s="118"/>
      <c r="B76" s="118"/>
      <c r="C76" s="118"/>
      <c r="D76" s="123" t="s">
        <v>69</v>
      </c>
      <c r="E76" s="118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>
        <v>0</v>
      </c>
      <c r="AB76" s="122">
        <f>+SUM(F76:AA76)</f>
        <v>0</v>
      </c>
      <c r="AC76" s="149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45" s="107" customFormat="1" x14ac:dyDescent="0.25">
      <c r="A77" s="118"/>
      <c r="B77" s="118"/>
      <c r="C77" s="118"/>
      <c r="D77" s="118"/>
      <c r="E77" s="117" t="s">
        <v>70</v>
      </c>
      <c r="F77" s="125">
        <v>9831133.330613669</v>
      </c>
      <c r="G77" s="125">
        <v>70413.238382960975</v>
      </c>
      <c r="H77" s="125">
        <v>981297.8140441085</v>
      </c>
      <c r="I77" s="125">
        <f>+SP_ACQ!F85+SP_ACQ!H85</f>
        <v>2284.1425550600943</v>
      </c>
      <c r="J77" s="125">
        <f>+SP_ACQ!I85+SP_ACQ!M85</f>
        <v>5280694.3654945232</v>
      </c>
      <c r="K77" s="125">
        <f>+SP_ACQ!G85+SP_ACQ!J85</f>
        <v>2127.2789096790621</v>
      </c>
      <c r="L77" s="125">
        <f>+SP_ACQ!K85</f>
        <v>0</v>
      </c>
      <c r="M77" s="125">
        <f>+SP_ACQ!L85</f>
        <v>0</v>
      </c>
      <c r="N77" s="125">
        <f>SUM(N63:N76)</f>
        <v>0</v>
      </c>
      <c r="O77" s="125">
        <f>+SP_SC!F85</f>
        <v>0</v>
      </c>
      <c r="P77" s="125">
        <f>+SP_SC!G85</f>
        <v>0</v>
      </c>
      <c r="Q77" s="125">
        <f>+SP_SC!H85</f>
        <v>0</v>
      </c>
      <c r="R77" s="125">
        <f>+SP_SC!I85</f>
        <v>0</v>
      </c>
      <c r="S77" s="125">
        <f>+SP_SC!J85</f>
        <v>0</v>
      </c>
      <c r="T77" s="125">
        <f>+SP_SC!M85</f>
        <v>0</v>
      </c>
      <c r="U77" s="125">
        <f>+SP_SC!N85</f>
        <v>0</v>
      </c>
      <c r="V77" s="125">
        <f>+SP_SC!O85</f>
        <v>0</v>
      </c>
      <c r="W77" s="125">
        <f>+SP_SC!P85</f>
        <v>0</v>
      </c>
      <c r="X77" s="125">
        <f>+SP_SC!Q85</f>
        <v>0</v>
      </c>
      <c r="Y77" s="125">
        <f>+SP_SC!R85</f>
        <v>0</v>
      </c>
      <c r="Z77" s="125"/>
      <c r="AA77" s="107">
        <f>SUM(AA63:AA76)</f>
        <v>597908.04</v>
      </c>
      <c r="AB77" s="122">
        <f>+SUM(F77:AA77)</f>
        <v>16765858.210000001</v>
      </c>
      <c r="AC77" s="149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45" s="107" customFormat="1" x14ac:dyDescent="0.25">
      <c r="A78" s="118"/>
      <c r="B78" s="118"/>
      <c r="C78" s="118"/>
      <c r="D78" s="118"/>
      <c r="E78" s="117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2"/>
      <c r="AC78" s="149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45" s="107" customFormat="1" x14ac:dyDescent="0.25">
      <c r="A79" s="117" t="s">
        <v>24</v>
      </c>
      <c r="B79" s="117" t="s">
        <v>71</v>
      </c>
      <c r="C79" s="117"/>
      <c r="D79" s="117"/>
      <c r="E79" s="117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2"/>
      <c r="AC79" s="149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s="107" customFormat="1" x14ac:dyDescent="0.25">
      <c r="A80" s="118"/>
      <c r="B80" s="117" t="s">
        <v>72</v>
      </c>
      <c r="C80" s="118"/>
      <c r="D80" s="118"/>
      <c r="E80" s="118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2"/>
      <c r="AC80" s="149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45" s="107" customFormat="1" x14ac:dyDescent="0.25">
      <c r="A81" s="118"/>
      <c r="B81" s="118">
        <v>1</v>
      </c>
      <c r="C81" s="118" t="s">
        <v>73</v>
      </c>
      <c r="D81" s="118"/>
      <c r="E81" s="118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2">
        <f>+SUM(F81:AA81)</f>
        <v>0</v>
      </c>
      <c r="AC81" s="149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45" s="107" customFormat="1" x14ac:dyDescent="0.25">
      <c r="A82" s="118"/>
      <c r="B82" s="118">
        <v>2</v>
      </c>
      <c r="C82" s="118" t="s">
        <v>74</v>
      </c>
      <c r="D82" s="118"/>
      <c r="E82" s="118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2">
        <f>+SUM(F82:AA82)</f>
        <v>0</v>
      </c>
      <c r="AC82" s="149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45" s="107" customFormat="1" x14ac:dyDescent="0.25">
      <c r="A83" s="118"/>
      <c r="B83" s="118">
        <v>3</v>
      </c>
      <c r="C83" s="118" t="s">
        <v>75</v>
      </c>
      <c r="D83" s="118"/>
      <c r="E83" s="118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2">
        <f>+SUM(F83:AA83)</f>
        <v>0</v>
      </c>
      <c r="AC83" s="149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45" s="107" customFormat="1" x14ac:dyDescent="0.25">
      <c r="A84" s="118"/>
      <c r="B84" s="118">
        <v>4</v>
      </c>
      <c r="C84" s="118" t="s">
        <v>76</v>
      </c>
      <c r="D84" s="118"/>
      <c r="E84" s="118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2">
        <f>+SUM(F84:AA84)</f>
        <v>0</v>
      </c>
      <c r="AC84" s="149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45" s="107" customFormat="1" x14ac:dyDescent="0.25">
      <c r="A85" s="118"/>
      <c r="B85" s="118">
        <v>5</v>
      </c>
      <c r="C85" s="118" t="s">
        <v>77</v>
      </c>
      <c r="D85" s="118"/>
      <c r="E85" s="118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2">
        <f>+SUM(F85:AA85)</f>
        <v>0</v>
      </c>
      <c r="AC85" s="149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45" s="107" customFormat="1" x14ac:dyDescent="0.25">
      <c r="A86" s="118"/>
      <c r="B86" s="118"/>
      <c r="C86" s="118"/>
      <c r="D86" s="118"/>
      <c r="E86" s="118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2"/>
      <c r="AC86" s="149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45" s="107" customFormat="1" x14ac:dyDescent="0.25">
      <c r="A87" s="117" t="s">
        <v>78</v>
      </c>
      <c r="B87" s="117" t="s">
        <v>79</v>
      </c>
      <c r="C87" s="117"/>
      <c r="D87" s="117"/>
      <c r="E87" s="117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2"/>
      <c r="AC87" s="149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45" s="107" customFormat="1" x14ac:dyDescent="0.25">
      <c r="A88" s="118"/>
      <c r="B88" s="118">
        <v>1</v>
      </c>
      <c r="C88" s="118" t="s">
        <v>80</v>
      </c>
      <c r="D88" s="118"/>
      <c r="E88" s="118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2">
        <f>+SUM(F88:AA88)</f>
        <v>0</v>
      </c>
      <c r="AC88" s="149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45" x14ac:dyDescent="0.25">
      <c r="A89" s="118"/>
      <c r="B89" s="118"/>
      <c r="C89" s="118" t="s">
        <v>29</v>
      </c>
      <c r="D89" s="118" t="s">
        <v>81</v>
      </c>
      <c r="E89" s="118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2">
        <f>+SUM(F89:AA89)</f>
        <v>0</v>
      </c>
      <c r="AC89" s="149"/>
      <c r="AF89" s="108"/>
      <c r="AG89" s="108"/>
    </row>
    <row r="90" spans="1:45" x14ac:dyDescent="0.25">
      <c r="A90" s="118"/>
      <c r="B90" s="118"/>
      <c r="C90" s="118" t="s">
        <v>31</v>
      </c>
      <c r="D90" s="118" t="s">
        <v>82</v>
      </c>
      <c r="E90" s="118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>
        <v>6578555</v>
      </c>
      <c r="AB90" s="122">
        <f>+SUM(F90:AA90)</f>
        <v>6578555</v>
      </c>
      <c r="AC90" s="149"/>
      <c r="AF90" s="108"/>
      <c r="AG90" s="108"/>
    </row>
    <row r="91" spans="1:45" x14ac:dyDescent="0.25">
      <c r="A91" s="118"/>
      <c r="B91" s="118"/>
      <c r="C91" s="118" t="s">
        <v>33</v>
      </c>
      <c r="D91" s="118" t="s">
        <v>84</v>
      </c>
      <c r="E91" s="118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>
        <v>785221</v>
      </c>
      <c r="AB91" s="122">
        <f>+SUM(F91:AA91)</f>
        <v>785221</v>
      </c>
      <c r="AC91" s="149"/>
      <c r="AF91" s="108"/>
      <c r="AG91" s="108"/>
    </row>
    <row r="92" spans="1:45" x14ac:dyDescent="0.25">
      <c r="A92" s="118"/>
      <c r="B92" s="118">
        <v>2</v>
      </c>
      <c r="C92" s="118" t="s">
        <v>85</v>
      </c>
      <c r="D92" s="118"/>
      <c r="E92" s="118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2">
        <f>+SUM(F92:AA92)</f>
        <v>0</v>
      </c>
      <c r="AC92" s="149"/>
      <c r="AF92" s="108"/>
      <c r="AG92" s="108"/>
    </row>
    <row r="93" spans="1:45" x14ac:dyDescent="0.25">
      <c r="A93" s="118"/>
      <c r="B93" s="118">
        <v>3</v>
      </c>
      <c r="C93" s="118" t="s">
        <v>86</v>
      </c>
      <c r="D93" s="118"/>
      <c r="E93" s="118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>
        <v>5024</v>
      </c>
      <c r="AB93" s="122">
        <f>+SUM(F93:AA93)</f>
        <v>5024</v>
      </c>
      <c r="AC93" s="149"/>
      <c r="AF93" s="108"/>
      <c r="AG93" s="108"/>
    </row>
    <row r="94" spans="1:45" x14ac:dyDescent="0.25">
      <c r="A94" s="118"/>
      <c r="B94" s="118"/>
      <c r="C94" s="118"/>
      <c r="D94" s="118"/>
      <c r="E94" s="118"/>
      <c r="F94" s="125"/>
      <c r="G94" s="124"/>
      <c r="H94" s="125"/>
      <c r="I94" s="125"/>
      <c r="J94" s="125"/>
      <c r="K94" s="125"/>
      <c r="L94" s="125">
        <f>+SP_ACQ!K103</f>
        <v>0</v>
      </c>
      <c r="M94" s="125">
        <f>+SP_ACQ!L103</f>
        <v>0</v>
      </c>
      <c r="N94" s="125"/>
      <c r="O94" s="125">
        <f>+SP_SC!F103</f>
        <v>0</v>
      </c>
      <c r="P94" s="125">
        <f>+SP_SC!G103</f>
        <v>0</v>
      </c>
      <c r="Q94" s="125">
        <f>+SP_SC!H103</f>
        <v>0</v>
      </c>
      <c r="R94" s="125"/>
      <c r="S94" s="125"/>
      <c r="T94" s="125"/>
      <c r="U94" s="125"/>
      <c r="V94" s="125"/>
      <c r="W94" s="125"/>
      <c r="X94" s="125"/>
      <c r="Y94" s="125"/>
      <c r="Z94" s="125"/>
      <c r="AA94" s="124"/>
      <c r="AB94" s="122"/>
      <c r="AC94" s="149"/>
      <c r="AF94" s="108"/>
      <c r="AG94" s="108"/>
    </row>
    <row r="95" spans="1:45" x14ac:dyDescent="0.25">
      <c r="A95" s="118"/>
      <c r="B95" s="118"/>
      <c r="C95" s="118"/>
      <c r="D95" s="118"/>
      <c r="E95" s="117" t="s">
        <v>87</v>
      </c>
      <c r="F95" s="125">
        <v>10455583.597503697</v>
      </c>
      <c r="G95" s="125">
        <v>216177.59387675399</v>
      </c>
      <c r="H95" s="125">
        <v>1120852.7040773863</v>
      </c>
      <c r="I95" s="125">
        <f>+SP_ACQ!F104+SP_ACQ!H104</f>
        <v>2284.1425550600943</v>
      </c>
      <c r="J95" s="125">
        <f>+SP_ACQ!I104+SP_ACQ!M104</f>
        <v>5614296.8548774244</v>
      </c>
      <c r="K95" s="125">
        <f>+SP_ACQ!G104+SP_ACQ!J104</f>
        <v>2127.2789096790621</v>
      </c>
      <c r="L95" s="125">
        <f>+SP_ACQ!K104</f>
        <v>0</v>
      </c>
      <c r="M95" s="125">
        <f>+SP_ACQ!L104</f>
        <v>0</v>
      </c>
      <c r="N95" s="125">
        <f>N61+N77</f>
        <v>0</v>
      </c>
      <c r="O95" s="125">
        <f>+SP_SC!F104</f>
        <v>0</v>
      </c>
      <c r="P95" s="125">
        <f>+SP_SC!G104</f>
        <v>0</v>
      </c>
      <c r="Q95" s="125">
        <f>+SP_SC!H104</f>
        <v>0</v>
      </c>
      <c r="R95" s="125">
        <f>+SP_SC!I104</f>
        <v>0</v>
      </c>
      <c r="S95" s="125">
        <f>+SP_SC!J104</f>
        <v>0</v>
      </c>
      <c r="T95" s="125">
        <f>+SP_SC!M104</f>
        <v>0</v>
      </c>
      <c r="U95" s="125">
        <f>+SP_SC!N104</f>
        <v>0</v>
      </c>
      <c r="V95" s="125">
        <f>+SP_SC!O104</f>
        <v>0</v>
      </c>
      <c r="W95" s="125">
        <f>+SP_SC!P104</f>
        <v>0</v>
      </c>
      <c r="X95" s="125">
        <f>+SP_SC!Q104</f>
        <v>0</v>
      </c>
      <c r="Y95" s="125">
        <f>+SP_SC!R104</f>
        <v>0</v>
      </c>
      <c r="Z95" s="125">
        <v>0</v>
      </c>
      <c r="AA95" s="125">
        <v>7966708.04</v>
      </c>
      <c r="AB95" s="122">
        <f>+SUM(F95:AA95)</f>
        <v>25378030.211800002</v>
      </c>
      <c r="AC95" s="149"/>
      <c r="AF95" s="108"/>
      <c r="AG95" s="108"/>
    </row>
    <row r="96" spans="1:45" x14ac:dyDescent="0.25">
      <c r="A96" s="118"/>
      <c r="B96" s="118"/>
      <c r="C96" s="118"/>
      <c r="D96" s="118"/>
      <c r="E96" s="117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B96" s="122"/>
      <c r="AC96" s="149"/>
      <c r="AF96" s="108"/>
      <c r="AG96" s="108"/>
    </row>
    <row r="97" spans="1:45" s="105" customFormat="1" x14ac:dyDescent="0.25">
      <c r="A97" s="117" t="s">
        <v>226</v>
      </c>
      <c r="B97" s="117"/>
      <c r="C97" s="117"/>
      <c r="D97" s="117"/>
      <c r="E97" s="117"/>
      <c r="F97" s="125">
        <v>18089.564555130914</v>
      </c>
      <c r="G97" s="125">
        <v>280.43544486908365</v>
      </c>
      <c r="H97" s="125"/>
      <c r="I97" s="125"/>
      <c r="J97" s="125">
        <f>+SP_ACQ!I107+SP_ACQ!M107</f>
        <v>36675.75</v>
      </c>
      <c r="K97" s="125"/>
      <c r="L97" s="125">
        <f>+SP_ACQ!K106</f>
        <v>0</v>
      </c>
      <c r="M97" s="125">
        <f>+SP_ACQ!L106</f>
        <v>0</v>
      </c>
      <c r="N97" s="125"/>
      <c r="O97" s="125">
        <f>+SP_SC!F106</f>
        <v>0</v>
      </c>
      <c r="P97" s="125">
        <f>+SP_SC!G107</f>
        <v>530.19000000000005</v>
      </c>
      <c r="Q97" s="125">
        <f>+SP_SC!H107</f>
        <v>0</v>
      </c>
      <c r="R97" s="125">
        <f>+SP_SC!I107</f>
        <v>10970.07</v>
      </c>
      <c r="S97" s="125">
        <f>+SP_SC!J107</f>
        <v>62340.82</v>
      </c>
      <c r="T97" s="125">
        <f>+SP_SC!M107</f>
        <v>0</v>
      </c>
      <c r="U97" s="125">
        <f>+SP_SC!N107</f>
        <v>0</v>
      </c>
      <c r="V97" s="125">
        <f>+SP_SC!O107</f>
        <v>0</v>
      </c>
      <c r="W97" s="125">
        <f>+SP_SC!P107</f>
        <v>0</v>
      </c>
      <c r="X97" s="125">
        <f>+SP_SC!Q107</f>
        <v>0</v>
      </c>
      <c r="Y97" s="125">
        <f>+SP_SC!R107</f>
        <v>0</v>
      </c>
      <c r="Z97" s="125">
        <v>0</v>
      </c>
      <c r="AA97" s="125">
        <v>3091.92</v>
      </c>
      <c r="AB97" s="122">
        <f>+SUM(F97:AA97)</f>
        <v>131978.75000000003</v>
      </c>
      <c r="AC97" s="149"/>
      <c r="AD97" s="104"/>
      <c r="AE97" s="104"/>
    </row>
    <row r="98" spans="1:45" x14ac:dyDescent="0.25">
      <c r="A98" s="118"/>
      <c r="B98" s="118"/>
      <c r="C98" s="118"/>
      <c r="D98" s="118"/>
      <c r="E98" s="118"/>
      <c r="F98" s="124"/>
      <c r="G98" s="124"/>
      <c r="H98" s="124"/>
      <c r="I98" s="124"/>
      <c r="K98" s="124"/>
      <c r="L98" s="124"/>
      <c r="M98" s="124"/>
      <c r="N98" s="124"/>
      <c r="O98" s="124"/>
      <c r="AB98" s="122"/>
      <c r="AC98" s="149"/>
      <c r="AF98" s="108"/>
      <c r="AG98" s="108"/>
    </row>
    <row r="99" spans="1:45" x14ac:dyDescent="0.25">
      <c r="A99" s="118"/>
      <c r="B99" s="118"/>
      <c r="C99" s="118"/>
      <c r="D99" s="118"/>
      <c r="E99" s="118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2"/>
      <c r="AC99" s="149"/>
      <c r="AF99" s="108"/>
      <c r="AG99" s="108"/>
    </row>
    <row r="100" spans="1:45" x14ac:dyDescent="0.25">
      <c r="A100" s="118"/>
      <c r="B100" s="118"/>
      <c r="C100" s="118"/>
      <c r="D100" s="118"/>
      <c r="E100" s="128" t="s">
        <v>90</v>
      </c>
      <c r="F100" s="129">
        <v>30066356.985624827</v>
      </c>
      <c r="G100" s="129">
        <v>1247966.0061716232</v>
      </c>
      <c r="H100" s="129">
        <v>1120852.7040773863</v>
      </c>
      <c r="I100" s="129">
        <f>+SP_ACQ!F109+SP_ACQ!H109</f>
        <v>5116629.0055098794</v>
      </c>
      <c r="J100" s="129">
        <f>+SP_ACQ!I109+SP_ACQ!M109</f>
        <v>11290745.142383318</v>
      </c>
      <c r="K100" s="129">
        <f>+SP_ACQ!G109+SP_ACQ!J109</f>
        <v>7616625.2130039604</v>
      </c>
      <c r="L100" s="129">
        <f>+SP_ACQ!K109</f>
        <v>18297.18</v>
      </c>
      <c r="M100" s="129">
        <f>+SP_ACQ!L109</f>
        <v>82275.591</v>
      </c>
      <c r="N100" s="129">
        <f>N50+N95+N98+N21</f>
        <v>0</v>
      </c>
      <c r="O100" s="129">
        <f>+SP_SC!F109</f>
        <v>1885.2820000000002</v>
      </c>
      <c r="P100" s="129">
        <f>+SP_SC!G109</f>
        <v>9771.8160000000007</v>
      </c>
      <c r="Q100" s="129">
        <f>+SP_SC!H109</f>
        <v>13214.5</v>
      </c>
      <c r="R100" s="129">
        <f>+SP_SC!I109</f>
        <v>6295153.9518410023</v>
      </c>
      <c r="S100" s="129">
        <f>+SP_SC!J109</f>
        <v>172727.64600000001</v>
      </c>
      <c r="T100" s="129">
        <f>+SP_SC!M109</f>
        <v>2388.866</v>
      </c>
      <c r="U100" s="129">
        <f>+SP_SC!N109</f>
        <v>1398.5699999999997</v>
      </c>
      <c r="V100" s="129">
        <f>+SP_SC!O109</f>
        <v>1416.52</v>
      </c>
      <c r="W100" s="129">
        <f>+SP_SC!P109</f>
        <v>0</v>
      </c>
      <c r="X100" s="129">
        <f>+SP_SC!Q109</f>
        <v>1304.6499999999999</v>
      </c>
      <c r="Y100" s="129">
        <f>+SP_SC!R109</f>
        <v>0</v>
      </c>
      <c r="Z100" s="129">
        <v>7396.7295999999997</v>
      </c>
      <c r="AA100" s="129">
        <v>11290418.959999999</v>
      </c>
      <c r="AB100" s="122">
        <f>+SUM(F100:AA100)</f>
        <v>74356825.31921199</v>
      </c>
      <c r="AC100" s="149"/>
      <c r="AF100" s="108"/>
      <c r="AG100" s="108"/>
    </row>
    <row r="101" spans="1:45" x14ac:dyDescent="0.25">
      <c r="A101" s="118"/>
      <c r="B101" s="118"/>
      <c r="C101" s="118"/>
      <c r="D101" s="118"/>
      <c r="E101" s="128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2"/>
      <c r="AC101" s="149"/>
      <c r="AF101" s="108"/>
      <c r="AG101" s="108"/>
    </row>
    <row r="102" spans="1:45" x14ac:dyDescent="0.25">
      <c r="A102" s="118"/>
      <c r="B102" s="118"/>
      <c r="C102" s="118"/>
      <c r="D102" s="118"/>
      <c r="E102" s="128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2"/>
      <c r="AC102" s="149"/>
      <c r="AF102" s="108"/>
      <c r="AG102" s="108"/>
    </row>
    <row r="103" spans="1:45" s="135" customFormat="1" x14ac:dyDescent="0.25">
      <c r="A103" s="130" t="s">
        <v>91</v>
      </c>
      <c r="B103" s="131"/>
      <c r="C103" s="131"/>
      <c r="D103" s="132"/>
      <c r="E103" s="132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50"/>
      <c r="AC103" s="149"/>
      <c r="AD103" s="134"/>
      <c r="AE103" s="134"/>
    </row>
    <row r="104" spans="1:45" s="107" customFormat="1" x14ac:dyDescent="0.25">
      <c r="A104" s="117"/>
      <c r="B104" s="118"/>
      <c r="C104" s="118"/>
      <c r="D104" s="116"/>
      <c r="E104" s="116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2"/>
      <c r="AC104" s="149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45" s="107" customFormat="1" x14ac:dyDescent="0.25">
      <c r="A105" s="117" t="s">
        <v>92</v>
      </c>
      <c r="B105" s="117"/>
      <c r="C105" s="117"/>
      <c r="D105" s="117"/>
      <c r="E105" s="117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2"/>
      <c r="AC105" s="149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</row>
    <row r="106" spans="1:45" s="107" customFormat="1" x14ac:dyDescent="0.25">
      <c r="A106" s="117" t="s">
        <v>4</v>
      </c>
      <c r="B106" s="117" t="s">
        <v>93</v>
      </c>
      <c r="C106" s="117"/>
      <c r="D106" s="117"/>
      <c r="E106" s="136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>
        <v>36500000</v>
      </c>
      <c r="AB106" s="122">
        <f>+SUM(F106:AA106)</f>
        <v>36500000</v>
      </c>
      <c r="AC106" s="149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</row>
    <row r="107" spans="1:45" s="107" customFormat="1" x14ac:dyDescent="0.25">
      <c r="A107" s="117" t="s">
        <v>24</v>
      </c>
      <c r="B107" s="117" t="s">
        <v>95</v>
      </c>
      <c r="C107" s="117"/>
      <c r="D107" s="117"/>
      <c r="E107" s="117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>
        <v>-17186</v>
      </c>
      <c r="AB107" s="122">
        <f>+SUM(F107:AA107)</f>
        <v>-17186</v>
      </c>
      <c r="AC107" s="149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</row>
    <row r="108" spans="1:45" s="107" customFormat="1" x14ac:dyDescent="0.25">
      <c r="A108" s="117" t="s">
        <v>78</v>
      </c>
      <c r="B108" s="117" t="s">
        <v>96</v>
      </c>
      <c r="C108" s="117"/>
      <c r="D108" s="117"/>
      <c r="E108" s="119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>
        <v>144499</v>
      </c>
      <c r="AB108" s="122">
        <f>+SUM(F108:AA108)</f>
        <v>144499</v>
      </c>
      <c r="AC108" s="149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45" s="107" customFormat="1" x14ac:dyDescent="0.25">
      <c r="A109" s="117" t="s">
        <v>98</v>
      </c>
      <c r="B109" s="117" t="s">
        <v>227</v>
      </c>
      <c r="C109" s="117"/>
      <c r="D109" s="117"/>
      <c r="E109" s="117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2">
        <f>+SUM(F109:AA109)</f>
        <v>0</v>
      </c>
      <c r="AC109" s="149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</row>
    <row r="110" spans="1:45" s="107" customFormat="1" x14ac:dyDescent="0.25">
      <c r="A110" s="118"/>
      <c r="B110" s="118" t="s">
        <v>228</v>
      </c>
      <c r="C110" s="118"/>
      <c r="D110" s="118"/>
      <c r="E110" s="118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>
        <v>2257669</v>
      </c>
      <c r="AB110" s="122">
        <f>+SUM(F110:AA110)</f>
        <v>2257669</v>
      </c>
      <c r="AC110" s="149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45" s="107" customFormat="1" x14ac:dyDescent="0.25">
      <c r="A111" s="118"/>
      <c r="B111" s="118"/>
      <c r="C111" s="118"/>
      <c r="D111" s="118"/>
      <c r="E111" s="117" t="s">
        <v>104</v>
      </c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>
        <v>2384982</v>
      </c>
      <c r="AB111" s="122">
        <f>+SUM(F111:AA111)</f>
        <v>2384982</v>
      </c>
      <c r="AC111" s="149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</row>
    <row r="112" spans="1:45" s="107" customFormat="1" x14ac:dyDescent="0.25">
      <c r="A112" s="118"/>
      <c r="B112" s="118"/>
      <c r="C112" s="118"/>
      <c r="D112" s="118"/>
      <c r="E112" s="118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2"/>
      <c r="AC112" s="149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</row>
    <row r="113" spans="1:45" s="107" customFormat="1" x14ac:dyDescent="0.25">
      <c r="A113" s="117" t="s">
        <v>111</v>
      </c>
      <c r="B113" s="117" t="s">
        <v>112</v>
      </c>
      <c r="C113" s="117"/>
      <c r="D113" s="117"/>
      <c r="E113" s="117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>
        <v>-1603439</v>
      </c>
      <c r="AB113" s="122">
        <f>+SUM(F113:AA113)</f>
        <v>-1603439</v>
      </c>
      <c r="AC113" s="149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45" s="107" customFormat="1" x14ac:dyDescent="0.25">
      <c r="A114" s="117" t="s">
        <v>113</v>
      </c>
      <c r="B114" s="117" t="s">
        <v>114</v>
      </c>
      <c r="C114" s="117"/>
      <c r="D114" s="117"/>
      <c r="E114" s="117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>
        <v>-1229854</v>
      </c>
      <c r="AB114" s="122">
        <f>+SUM(F114:AA114)</f>
        <v>-1229854</v>
      </c>
      <c r="AC114" s="149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</row>
    <row r="115" spans="1:45" s="107" customFormat="1" x14ac:dyDescent="0.25">
      <c r="A115" s="117"/>
      <c r="B115" s="117"/>
      <c r="C115" s="117" t="s">
        <v>115</v>
      </c>
      <c r="D115" s="117"/>
      <c r="E115" s="117"/>
      <c r="F115" s="124"/>
      <c r="G115" s="124"/>
      <c r="H115" s="124"/>
      <c r="I115" s="124">
        <f>+SP_ACQ!F133+SP_ACQ!H133</f>
        <v>0</v>
      </c>
      <c r="J115" s="124">
        <v>0</v>
      </c>
      <c r="K115" s="124">
        <v>0</v>
      </c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>
        <v>36051689</v>
      </c>
      <c r="AB115" s="122">
        <f>+SUM(F115:AA115)</f>
        <v>36051689</v>
      </c>
      <c r="AC115" s="149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</row>
    <row r="116" spans="1:45" s="107" customFormat="1" x14ac:dyDescent="0.25">
      <c r="A116" s="117"/>
      <c r="B116" s="117"/>
      <c r="C116" s="117"/>
      <c r="D116" s="117"/>
      <c r="E116" s="117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2"/>
      <c r="AC116" s="149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</row>
    <row r="117" spans="1:45" s="107" customFormat="1" x14ac:dyDescent="0.25">
      <c r="A117" s="117" t="s">
        <v>116</v>
      </c>
      <c r="B117" s="117"/>
      <c r="C117" s="117"/>
      <c r="D117" s="117"/>
      <c r="E117" s="117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B117" s="122"/>
      <c r="AC117" s="149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</row>
    <row r="118" spans="1:45" s="107" customFormat="1" x14ac:dyDescent="0.25">
      <c r="A118" s="118">
        <v>1</v>
      </c>
      <c r="B118" s="118" t="s">
        <v>117</v>
      </c>
      <c r="C118" s="118"/>
      <c r="D118" s="118"/>
      <c r="E118" s="118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2"/>
      <c r="AC118" s="149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</row>
    <row r="119" spans="1:45" s="107" customFormat="1" x14ac:dyDescent="0.25">
      <c r="A119" s="118">
        <v>2</v>
      </c>
      <c r="B119" s="118" t="s">
        <v>118</v>
      </c>
      <c r="C119" s="118"/>
      <c r="D119" s="118"/>
      <c r="E119" s="137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>
        <v>1406755</v>
      </c>
      <c r="AB119" s="122">
        <f>+SUM(F119:AA119)</f>
        <v>1406755</v>
      </c>
      <c r="AC119" s="149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</row>
    <row r="120" spans="1:45" s="107" customFormat="1" x14ac:dyDescent="0.25">
      <c r="A120" s="118">
        <v>3</v>
      </c>
      <c r="B120" s="118" t="s">
        <v>119</v>
      </c>
      <c r="C120" s="118"/>
      <c r="D120" s="118"/>
      <c r="E120" s="118"/>
      <c r="F120" s="124">
        <v>609462.64946186356</v>
      </c>
      <c r="G120" s="124">
        <v>1069497.4731455713</v>
      </c>
      <c r="H120" s="124">
        <v>932.36711325378053</v>
      </c>
      <c r="I120" s="124">
        <f>+SP_ACQ!F135+SP_ACQ!H135</f>
        <v>1500</v>
      </c>
      <c r="J120" s="124">
        <f>+SP_ACQ!I135+SP_ACQ!M135</f>
        <v>2816251.03</v>
      </c>
      <c r="K120" s="124">
        <f>+SP_ACQ!G135+SP_ACQ!J135</f>
        <v>11961</v>
      </c>
      <c r="L120" s="124"/>
      <c r="M120" s="124"/>
      <c r="N120" s="124"/>
      <c r="O120" s="124">
        <v>0</v>
      </c>
      <c r="P120" s="124"/>
      <c r="Q120" s="124">
        <v>0</v>
      </c>
      <c r="R120" s="124"/>
      <c r="S120" s="124">
        <v>0</v>
      </c>
      <c r="T120" s="124"/>
      <c r="U120" s="124">
        <v>0</v>
      </c>
      <c r="V120" s="124"/>
      <c r="W120" s="124">
        <v>4086.4799999999996</v>
      </c>
      <c r="X120" s="124"/>
      <c r="Y120" s="124">
        <v>5480</v>
      </c>
      <c r="Z120" s="124"/>
      <c r="AA120" s="124">
        <v>0</v>
      </c>
      <c r="AB120" s="122">
        <f>+SUM(F120:AA120)</f>
        <v>4519170.9997206889</v>
      </c>
      <c r="AC120" s="149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</row>
    <row r="121" spans="1:45" s="107" customFormat="1" x14ac:dyDescent="0.25">
      <c r="A121" s="118"/>
      <c r="B121" s="118"/>
      <c r="C121" s="118"/>
      <c r="D121" s="118"/>
      <c r="E121" s="118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2">
        <f>+SUM(F121:AA121)</f>
        <v>0</v>
      </c>
      <c r="AC121" s="149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</row>
    <row r="122" spans="1:45" s="107" customFormat="1" x14ac:dyDescent="0.25">
      <c r="A122" s="117" t="s">
        <v>120</v>
      </c>
      <c r="B122" s="117"/>
      <c r="C122" s="117"/>
      <c r="D122" s="117"/>
      <c r="E122" s="117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2"/>
      <c r="AC122" s="149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</row>
    <row r="123" spans="1:45" s="107" customFormat="1" x14ac:dyDescent="0.25">
      <c r="A123" s="117" t="s">
        <v>121</v>
      </c>
      <c r="B123" s="117"/>
      <c r="C123" s="117"/>
      <c r="D123" s="117"/>
      <c r="E123" s="117"/>
      <c r="F123" s="125">
        <v>575321.40039904928</v>
      </c>
      <c r="G123" s="125">
        <v>18861.239620581091</v>
      </c>
      <c r="H123" s="125">
        <v>78348.789980369518</v>
      </c>
      <c r="I123" s="125">
        <f>+SP_ACQ!F138+SP_ACQ!H138</f>
        <v>227984.37117434619</v>
      </c>
      <c r="J123" s="125">
        <f>+SP_ACQ!I138+SP_ACQ!M138</f>
        <v>507617.90200468735</v>
      </c>
      <c r="K123" s="125">
        <f>+SP_ACQ!G138+SP_ACQ!J138</f>
        <v>263082.29682096653</v>
      </c>
      <c r="L123" s="125">
        <f>+SP_ACQ!K138</f>
        <v>0</v>
      </c>
      <c r="M123" s="125">
        <f>+SP_ACQ!L138</f>
        <v>0</v>
      </c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2">
        <f>+SUM(F123:AA123)</f>
        <v>1671216</v>
      </c>
      <c r="AC123" s="149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</row>
    <row r="124" spans="1:45" s="107" customFormat="1" x14ac:dyDescent="0.25">
      <c r="A124" s="117"/>
      <c r="B124" s="117"/>
      <c r="C124" s="117"/>
      <c r="D124" s="117"/>
      <c r="E124" s="117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2"/>
      <c r="AC124" s="149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</row>
    <row r="125" spans="1:45" s="107" customFormat="1" x14ac:dyDescent="0.25">
      <c r="B125" s="117"/>
      <c r="C125" s="117"/>
      <c r="D125" s="117"/>
      <c r="E125" s="117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2"/>
      <c r="AC125" s="149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</row>
    <row r="126" spans="1:45" s="107" customFormat="1" x14ac:dyDescent="0.25">
      <c r="A126" s="117" t="s">
        <v>225</v>
      </c>
      <c r="B126" s="118"/>
      <c r="C126" s="118"/>
      <c r="D126" s="118"/>
      <c r="E126" s="118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2"/>
      <c r="AC126" s="149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</row>
    <row r="127" spans="1:45" s="107" customFormat="1" x14ac:dyDescent="0.25">
      <c r="A127" s="118">
        <v>3</v>
      </c>
      <c r="B127" s="118" t="s">
        <v>229</v>
      </c>
      <c r="C127" s="118"/>
      <c r="D127" s="118"/>
      <c r="E127" s="118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>
        <v>3502961</v>
      </c>
      <c r="AB127" s="122">
        <f>+SUM(F127:AA127)</f>
        <v>3502961</v>
      </c>
      <c r="AC127" s="149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</row>
    <row r="128" spans="1:45" s="107" customFormat="1" x14ac:dyDescent="0.25">
      <c r="A128" s="118">
        <v>5</v>
      </c>
      <c r="B128" s="118" t="s">
        <v>129</v>
      </c>
      <c r="C128" s="118"/>
      <c r="D128" s="118"/>
      <c r="E128" s="118"/>
      <c r="F128" s="124">
        <v>1407149.7831580809</v>
      </c>
      <c r="G128" s="124">
        <v>21814.492783102549</v>
      </c>
      <c r="H128" s="124"/>
      <c r="I128" s="124"/>
      <c r="J128" s="124">
        <f>+SP_ACQ!I150+SP_ACQ!M150</f>
        <v>1778604.7240588164</v>
      </c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2">
        <f>+SUM(F128:AA128)</f>
        <v>3207569</v>
      </c>
      <c r="AC128" s="149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</row>
    <row r="129" spans="1:47" s="107" customFormat="1" x14ac:dyDescent="0.25">
      <c r="A129" s="118">
        <v>6</v>
      </c>
      <c r="B129" s="118" t="s">
        <v>131</v>
      </c>
      <c r="C129" s="118"/>
      <c r="D129" s="118"/>
      <c r="E129" s="118"/>
      <c r="F129" s="124">
        <v>-52077.452122461102</v>
      </c>
      <c r="G129" s="124">
        <v>-1215.6409253122015</v>
      </c>
      <c r="H129" s="124">
        <v>-23472.906952226698</v>
      </c>
      <c r="I129" s="124">
        <f>+SP_ACQ!F152+SP_ACQ!H152</f>
        <v>915014.89400420676</v>
      </c>
      <c r="J129" s="124">
        <f>+SP_ACQ!I152+SP_ACQ!M152</f>
        <v>676493.77650511044</v>
      </c>
      <c r="K129" s="124">
        <f>+SP_ACQ!G152+SP_ACQ!J152</f>
        <v>122458.84003862173</v>
      </c>
      <c r="L129" s="124">
        <f>+SP_ACQ!K152</f>
        <v>36277.766328022393</v>
      </c>
      <c r="M129" s="124">
        <f>+SP_ACQ!L152</f>
        <v>26335.283587018701</v>
      </c>
      <c r="N129" s="124">
        <f>+SP_ACQ!N152</f>
        <v>1144.4395370204554</v>
      </c>
      <c r="O129" s="124">
        <v>36341.10877246334</v>
      </c>
      <c r="P129" s="124">
        <v>17292.094576810861</v>
      </c>
      <c r="Q129" s="124">
        <v>1044.6911854212451</v>
      </c>
      <c r="R129" s="124">
        <v>29997.713025293197</v>
      </c>
      <c r="S129" s="124">
        <v>87294.234952417275</v>
      </c>
      <c r="T129" s="124">
        <v>10116.586753360865</v>
      </c>
      <c r="U129" s="124">
        <v>39207.694229100998</v>
      </c>
      <c r="V129" s="124"/>
      <c r="W129" s="124"/>
      <c r="X129" s="124">
        <v>87299.381412659277</v>
      </c>
      <c r="Y129" s="124">
        <v>12968.495092472967</v>
      </c>
      <c r="Z129" s="124"/>
      <c r="AA129" s="124"/>
      <c r="AB129" s="122">
        <f>+SUM(F129:AA129)</f>
        <v>2022521.0000000007</v>
      </c>
      <c r="AC129" s="149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</row>
    <row r="130" spans="1:47" s="107" customFormat="1" x14ac:dyDescent="0.25">
      <c r="A130" s="118">
        <v>7</v>
      </c>
      <c r="B130" s="118" t="s">
        <v>132</v>
      </c>
      <c r="C130" s="118"/>
      <c r="D130" s="118"/>
      <c r="E130" s="118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2">
        <f>+SUM(F130:AA130)</f>
        <v>0</v>
      </c>
      <c r="AC130" s="149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</row>
    <row r="131" spans="1:47" s="107" customFormat="1" x14ac:dyDescent="0.25">
      <c r="A131" s="118">
        <v>8</v>
      </c>
      <c r="B131" s="118" t="s">
        <v>133</v>
      </c>
      <c r="C131" s="118"/>
      <c r="D131" s="118"/>
      <c r="E131" s="118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>
        <v>37799</v>
      </c>
      <c r="Y131" s="124"/>
      <c r="Z131" s="124"/>
      <c r="AA131" s="124"/>
      <c r="AB131" s="122">
        <f>+SUM(F131:AA131)</f>
        <v>37799</v>
      </c>
      <c r="AC131" s="149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</row>
    <row r="132" spans="1:47" s="107" customFormat="1" x14ac:dyDescent="0.25">
      <c r="A132" s="118">
        <v>9</v>
      </c>
      <c r="B132" s="118" t="s">
        <v>134</v>
      </c>
      <c r="C132" s="118"/>
      <c r="D132" s="118"/>
      <c r="E132" s="118"/>
      <c r="F132" s="124"/>
      <c r="G132" s="124"/>
      <c r="H132" s="124"/>
      <c r="I132" s="124"/>
      <c r="J132" s="124">
        <f>+SP_ACQ!I155+SP_ACQ!M155</f>
        <v>1705924</v>
      </c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2">
        <f>+SUM(F132:AA132)</f>
        <v>1705924</v>
      </c>
      <c r="AC132" s="149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</row>
    <row r="133" spans="1:47" s="107" customFormat="1" x14ac:dyDescent="0.25">
      <c r="A133" s="118">
        <v>10</v>
      </c>
      <c r="B133" s="118" t="s">
        <v>135</v>
      </c>
      <c r="C133" s="118"/>
      <c r="D133" s="118"/>
      <c r="E133" s="118"/>
      <c r="F133" s="124">
        <v>-2063</v>
      </c>
      <c r="G133" s="124"/>
      <c r="H133" s="124"/>
      <c r="I133" s="124"/>
      <c r="J133" s="124">
        <f>+SP_ACQ!I160+SP_ACQ!M160</f>
        <v>215138</v>
      </c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2">
        <f>+SUM(F133:AA133)</f>
        <v>213075</v>
      </c>
      <c r="AC133" s="149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</row>
    <row r="134" spans="1:47" s="107" customFormat="1" x14ac:dyDescent="0.25">
      <c r="A134" s="118">
        <v>11</v>
      </c>
      <c r="B134" s="118" t="s">
        <v>140</v>
      </c>
      <c r="C134" s="118"/>
      <c r="D134" s="118"/>
      <c r="E134" s="118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>
        <v>840559</v>
      </c>
      <c r="AB134" s="122">
        <f>+SUM(F134:AA134)</f>
        <v>840559</v>
      </c>
      <c r="AC134" s="149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</row>
    <row r="135" spans="1:47" s="107" customFormat="1" x14ac:dyDescent="0.25">
      <c r="A135" s="118">
        <v>12</v>
      </c>
      <c r="B135" s="118" t="s">
        <v>141</v>
      </c>
      <c r="C135" s="118"/>
      <c r="D135" s="118"/>
      <c r="E135" s="118"/>
      <c r="F135" s="124">
        <v>130272.94124098944</v>
      </c>
      <c r="G135" s="124">
        <v>8857.850417434036</v>
      </c>
      <c r="H135" s="124">
        <v>14497.914452371286</v>
      </c>
      <c r="I135" s="124">
        <f>+SP_ACQ!F163+SP_ACQ!H163</f>
        <v>49897.676168981663</v>
      </c>
      <c r="J135" s="124">
        <f>+SP_ACQ!I163+SP_ACQ!M163</f>
        <v>129161.76232214499</v>
      </c>
      <c r="K135" s="124">
        <f>+SP_ACQ!G163+SP_ACQ!J163</f>
        <v>49863.855398078478</v>
      </c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2">
        <f>+SUM(F135:AA135)</f>
        <v>382551.99999999988</v>
      </c>
      <c r="AC135" s="149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</row>
    <row r="136" spans="1:47" s="107" customFormat="1" x14ac:dyDescent="0.25">
      <c r="A136" s="118">
        <v>13</v>
      </c>
      <c r="B136" s="118" t="s">
        <v>142</v>
      </c>
      <c r="C136" s="118"/>
      <c r="D136" s="118"/>
      <c r="E136" s="118"/>
      <c r="F136" s="124">
        <v>17704749.902532246</v>
      </c>
      <c r="G136" s="124">
        <v>12795.32638620505</v>
      </c>
      <c r="H136" s="124">
        <v>15790.20012335006</v>
      </c>
      <c r="I136" s="124">
        <f>+SP_ACQ!F164+SP_ACQ!H164</f>
        <v>54198.771921257365</v>
      </c>
      <c r="J136" s="124">
        <f>+SP_ACQ!I164+SP_ACQ!M164</f>
        <v>889279.13146504003</v>
      </c>
      <c r="K136" s="124">
        <f>+SP_ACQ!G164+SP_ACQ!J164</f>
        <v>50476.667571899059</v>
      </c>
      <c r="L136" s="124"/>
      <c r="M136" s="124"/>
      <c r="N136" s="124"/>
      <c r="O136" s="124"/>
      <c r="P136" s="124"/>
      <c r="Q136" s="124"/>
      <c r="R136" s="124">
        <v>47471</v>
      </c>
      <c r="S136" s="124"/>
      <c r="T136" s="124"/>
      <c r="U136" s="124"/>
      <c r="V136" s="124"/>
      <c r="W136" s="124"/>
      <c r="X136" s="124"/>
      <c r="Y136" s="124"/>
      <c r="Z136" s="124"/>
      <c r="AA136" s="124"/>
      <c r="AB136" s="122">
        <f>+SUM(F136:AA136)</f>
        <v>18774761</v>
      </c>
      <c r="AC136" s="149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</row>
    <row r="137" spans="1:47" s="107" customFormat="1" x14ac:dyDescent="0.25">
      <c r="A137" s="118"/>
      <c r="B137" s="118"/>
      <c r="C137" s="118"/>
      <c r="D137" s="118"/>
      <c r="E137" s="117" t="s">
        <v>143</v>
      </c>
      <c r="F137" s="125">
        <v>19188032.174808856</v>
      </c>
      <c r="G137" s="125">
        <v>42252.028661429438</v>
      </c>
      <c r="H137" s="125">
        <v>6815.2076234946471</v>
      </c>
      <c r="I137" s="125">
        <f>+SP_ACQ!F165+SP_ACQ!H165</f>
        <v>1019111.3420944458</v>
      </c>
      <c r="J137" s="125">
        <f>+SP_ACQ!I165+SP_ACQ!M165</f>
        <v>5394601.3943511117</v>
      </c>
      <c r="K137" s="125">
        <f>+SP_ACQ!G165+SP_ACQ!J165</f>
        <v>222799.36300859929</v>
      </c>
      <c r="L137" s="125">
        <f>+SP_ACQ!K165</f>
        <v>36277.766328022393</v>
      </c>
      <c r="M137" s="125">
        <f>+SP_ACQ!L165</f>
        <v>26335.283587018701</v>
      </c>
      <c r="N137" s="125">
        <f>+SP_ACQ!N165</f>
        <v>1144.4395370204554</v>
      </c>
      <c r="O137" s="125">
        <v>36341.10877246334</v>
      </c>
      <c r="P137" s="125">
        <v>17292.094576810861</v>
      </c>
      <c r="Q137" s="125">
        <v>1044.6911854212451</v>
      </c>
      <c r="R137" s="125">
        <v>77468.713025293197</v>
      </c>
      <c r="S137" s="125">
        <v>87294.234952417275</v>
      </c>
      <c r="T137" s="125">
        <v>10116.586753360865</v>
      </c>
      <c r="U137" s="125">
        <v>39207.694229100998</v>
      </c>
      <c r="V137" s="125">
        <v>0</v>
      </c>
      <c r="W137" s="125">
        <v>0</v>
      </c>
      <c r="X137" s="125">
        <v>125098.38141265928</v>
      </c>
      <c r="Y137" s="125">
        <v>12968.495092472967</v>
      </c>
      <c r="Z137" s="125">
        <v>0</v>
      </c>
      <c r="AA137" s="125">
        <v>4343520</v>
      </c>
      <c r="AB137" s="122">
        <f>+SUM(F137:AA137)</f>
        <v>30687721.000000004</v>
      </c>
      <c r="AC137" s="149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</row>
    <row r="138" spans="1:47" s="107" customFormat="1" x14ac:dyDescent="0.25">
      <c r="A138" s="118"/>
      <c r="B138" s="118"/>
      <c r="C138" s="118"/>
      <c r="D138" s="118"/>
      <c r="E138" s="117"/>
      <c r="F138" s="124"/>
      <c r="G138" s="124"/>
      <c r="H138" s="124"/>
      <c r="I138" s="124"/>
      <c r="J138" s="124"/>
      <c r="K138" s="124"/>
      <c r="L138" s="124"/>
      <c r="M138" s="124">
        <f>+SP_ACQ!L166</f>
        <v>0</v>
      </c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2"/>
      <c r="AC138" s="149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</row>
    <row r="139" spans="1:47" s="107" customFormat="1" x14ac:dyDescent="0.25">
      <c r="A139" s="117" t="s">
        <v>226</v>
      </c>
      <c r="B139" s="117"/>
      <c r="C139" s="117"/>
      <c r="D139" s="117"/>
      <c r="E139" s="117"/>
      <c r="F139" s="125">
        <v>1434.1210143407602</v>
      </c>
      <c r="G139" s="125">
        <v>33.476603133027567</v>
      </c>
      <c r="H139" s="125">
        <v>646.4023825262127</v>
      </c>
      <c r="I139" s="125">
        <f>+SP_ACQ!F167+SP_ACQ!H167</f>
        <v>4930.4181859771879</v>
      </c>
      <c r="J139" s="125">
        <f>+SP_ACQ!I167+SP_ACQ!M167</f>
        <v>3645.1835267785814</v>
      </c>
      <c r="K139" s="125">
        <f>+SP_ACQ!G167+SP_ACQ!J167</f>
        <v>659.85078048064668</v>
      </c>
      <c r="L139" s="125">
        <f>+SP_ACQ!K167</f>
        <v>195.47721028625153</v>
      </c>
      <c r="M139" s="125">
        <f>+SP_ACQ!L167</f>
        <v>141.90365859739393</v>
      </c>
      <c r="N139" s="125">
        <f>+SP_ACQ!N167</f>
        <v>6.1666378799414661</v>
      </c>
      <c r="O139" s="125">
        <v>969.7758266726413</v>
      </c>
      <c r="P139" s="125">
        <v>461.4458908814288</v>
      </c>
      <c r="Q139" s="125">
        <v>27.877967739035412</v>
      </c>
      <c r="R139" s="125">
        <v>800.49998280282159</v>
      </c>
      <c r="S139" s="125">
        <v>2329.4787012355087</v>
      </c>
      <c r="T139" s="125">
        <v>269.96483082761512</v>
      </c>
      <c r="U139" s="125">
        <v>1046.2717117691632</v>
      </c>
      <c r="V139" s="125">
        <v>2329.6160364160855</v>
      </c>
      <c r="W139" s="125"/>
      <c r="X139" s="125"/>
      <c r="Y139" s="125">
        <v>346.06905165570106</v>
      </c>
      <c r="Z139" s="125"/>
      <c r="AA139" s="125"/>
      <c r="AB139" s="122">
        <f>+SUM(F139:AA139)</f>
        <v>20274.000000000004</v>
      </c>
      <c r="AC139" s="149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</row>
    <row r="140" spans="1:47" s="107" customFormat="1" x14ac:dyDescent="0.25">
      <c r="A140" s="117"/>
      <c r="B140" s="118"/>
      <c r="C140" s="118"/>
      <c r="D140" s="118"/>
      <c r="E140" s="118"/>
      <c r="F140" s="124"/>
      <c r="G140" s="124"/>
      <c r="H140" s="124"/>
      <c r="I140" s="124"/>
      <c r="J140" s="124"/>
      <c r="K140" s="124"/>
      <c r="L140" s="124"/>
      <c r="M140" s="124">
        <f>+SP_ACQ!L168</f>
        <v>0</v>
      </c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2"/>
      <c r="AC140" s="149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</row>
    <row r="141" spans="1:47" s="107" customFormat="1" x14ac:dyDescent="0.25">
      <c r="A141" s="118"/>
      <c r="B141" s="118"/>
      <c r="C141" s="118"/>
      <c r="D141" s="118"/>
      <c r="E141" s="118"/>
      <c r="F141" s="124"/>
      <c r="G141" s="124"/>
      <c r="H141" s="124"/>
      <c r="I141" s="124"/>
      <c r="J141" s="124"/>
      <c r="K141" s="124"/>
      <c r="L141" s="124"/>
      <c r="M141" s="124">
        <f>+SP_ACQ!L169</f>
        <v>0</v>
      </c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2"/>
      <c r="AC141" s="149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</row>
    <row r="142" spans="1:47" s="107" customFormat="1" x14ac:dyDescent="0.25">
      <c r="A142" s="117"/>
      <c r="B142" s="106"/>
      <c r="C142" s="117" t="s">
        <v>146</v>
      </c>
      <c r="D142" s="117"/>
      <c r="E142" s="117"/>
      <c r="F142" s="125">
        <v>20374250.345684111</v>
      </c>
      <c r="G142" s="125">
        <v>1130644.2180307149</v>
      </c>
      <c r="H142" s="125">
        <v>86742.767099644159</v>
      </c>
      <c r="I142" s="125">
        <f>+SP_ACQ!F170+SP_ACQ!H170</f>
        <v>1253526.1314547693</v>
      </c>
      <c r="J142" s="125">
        <f>+SP_ACQ!I170+SP_ACQ!M170</f>
        <v>8722115.5098825786</v>
      </c>
      <c r="K142" s="125">
        <f>+SP_ACQ!G170+SP_ACQ!J170</f>
        <v>498502.51061004645</v>
      </c>
      <c r="L142" s="125">
        <f>+SP_ACQ!K170</f>
        <v>36473.243538308641</v>
      </c>
      <c r="M142" s="125">
        <f>+SP_ACQ!L170</f>
        <v>26477.187245616096</v>
      </c>
      <c r="N142" s="125">
        <f>+SP_ACQ!N170</f>
        <v>1150.6061749003968</v>
      </c>
      <c r="O142" s="125">
        <v>37310.884599135978</v>
      </c>
      <c r="P142" s="125">
        <v>17753.540467692292</v>
      </c>
      <c r="Q142" s="125">
        <v>1072.5691531602806</v>
      </c>
      <c r="R142" s="125">
        <v>78269.21300809602</v>
      </c>
      <c r="S142" s="125">
        <v>89623.713653652783</v>
      </c>
      <c r="T142" s="125">
        <v>10386.551584188481</v>
      </c>
      <c r="U142" s="125">
        <v>40253.965940870163</v>
      </c>
      <c r="V142" s="125">
        <v>2329.6160364160855</v>
      </c>
      <c r="W142" s="125">
        <v>4086.4799999999996</v>
      </c>
      <c r="X142" s="125">
        <v>125098.38141265928</v>
      </c>
      <c r="Y142" s="125">
        <v>18794.564144128668</v>
      </c>
      <c r="Z142" s="125">
        <v>0</v>
      </c>
      <c r="AA142" s="125">
        <v>41801964</v>
      </c>
      <c r="AB142" s="122">
        <f>+SUM(F142:AA142)</f>
        <v>74356825.999720678</v>
      </c>
      <c r="AC142" s="149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</row>
    <row r="143" spans="1:47" s="107" customFormat="1" x14ac:dyDescent="0.25">
      <c r="A143" s="118"/>
      <c r="B143" s="118"/>
      <c r="C143" s="118"/>
      <c r="D143" s="118"/>
      <c r="E143" s="118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5"/>
      <c r="AC143" s="124"/>
      <c r="AD143" s="124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</row>
    <row r="144" spans="1:47" s="107" customFormat="1" x14ac:dyDescent="0.25">
      <c r="A144" s="118"/>
      <c r="B144" s="118"/>
      <c r="C144" s="118"/>
      <c r="D144" s="118"/>
      <c r="E144" s="118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51"/>
      <c r="AC144" s="134"/>
      <c r="AD144" s="134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</row>
    <row r="145" spans="1:47" s="107" customFormat="1" x14ac:dyDescent="0.25">
      <c r="A145" s="116"/>
      <c r="B145" s="116"/>
      <c r="C145" s="116"/>
      <c r="D145" s="116"/>
      <c r="E145" s="116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51"/>
      <c r="AC145" s="134"/>
      <c r="AD145" s="134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</row>
    <row r="146" spans="1:47" s="107" customFormat="1" x14ac:dyDescent="0.25">
      <c r="A146" s="106"/>
      <c r="B146" s="106"/>
      <c r="C146" s="106"/>
      <c r="D146" s="106"/>
      <c r="E146" s="106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51"/>
      <c r="AC146" s="134"/>
      <c r="AD146" s="134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</row>
    <row r="147" spans="1:47" s="107" customFormat="1" x14ac:dyDescent="0.25">
      <c r="A147" s="138"/>
      <c r="B147" s="138"/>
      <c r="C147" s="138"/>
      <c r="D147" s="138"/>
      <c r="E147" s="138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51"/>
      <c r="AC147" s="134"/>
      <c r="AD147" s="134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</row>
    <row r="148" spans="1:47" s="107" customFormat="1" x14ac:dyDescent="0.25">
      <c r="A148" s="138"/>
      <c r="B148" s="138"/>
      <c r="C148" s="138"/>
      <c r="D148" s="138"/>
      <c r="E148" s="138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51"/>
      <c r="AC148" s="134"/>
      <c r="AD148" s="134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</row>
    <row r="149" spans="1:47" s="107" customFormat="1" x14ac:dyDescent="0.25">
      <c r="A149" s="138"/>
      <c r="B149" s="138"/>
      <c r="C149" s="138"/>
      <c r="D149" s="138"/>
      <c r="E149" s="138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51"/>
      <c r="AC149" s="134"/>
      <c r="AD149" s="134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</row>
  </sheetData>
  <mergeCells count="4">
    <mergeCell ref="O4:Y4"/>
    <mergeCell ref="A1:E1"/>
    <mergeCell ref="F4:G4"/>
    <mergeCell ref="I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EF90-FBA0-4287-BE14-8EF4793DF4D5}">
  <sheetPr>
    <tabColor rgb="FF0070C0"/>
  </sheetPr>
  <dimension ref="A1:BH177"/>
  <sheetViews>
    <sheetView showGridLines="0" zoomScale="70" zoomScaleNormal="70" workbookViewId="0">
      <pane xSplit="5" ySplit="5" topLeftCell="J166" activePane="bottomRight" state="frozen"/>
      <selection activeCell="A113" sqref="A113"/>
      <selection pane="topRight" activeCell="A113" sqref="A113"/>
      <selection pane="bottomLeft" activeCell="A113" sqref="A113"/>
      <selection pane="bottomRight" activeCell="A113" sqref="A113"/>
    </sheetView>
  </sheetViews>
  <sheetFormatPr defaultColWidth="9.1796875" defaultRowHeight="15.5" x14ac:dyDescent="0.35"/>
  <cols>
    <col min="1" max="1" width="3.54296875" style="3" customWidth="1"/>
    <col min="2" max="2" width="5.54296875" style="3" customWidth="1"/>
    <col min="3" max="3" width="4.81640625" style="3" customWidth="1"/>
    <col min="4" max="4" width="6" style="3" customWidth="1"/>
    <col min="5" max="5" width="39.7265625" style="3" customWidth="1"/>
    <col min="6" max="6" width="18.26953125" style="3" customWidth="1"/>
    <col min="7" max="7" width="19.54296875" style="3" customWidth="1"/>
    <col min="8" max="8" width="12.81640625" style="3" customWidth="1"/>
    <col min="9" max="9" width="16.81640625" style="3" customWidth="1"/>
    <col min="10" max="10" width="13.81640625" style="3" customWidth="1"/>
    <col min="11" max="11" width="14.453125" style="3" customWidth="1"/>
    <col min="12" max="12" width="14.7265625" style="3" customWidth="1"/>
    <col min="13" max="13" width="14" style="3" customWidth="1"/>
    <col min="14" max="14" width="13" style="3" customWidth="1"/>
    <col min="15" max="15" width="14.453125" style="3" customWidth="1"/>
    <col min="16" max="16" width="12.7265625" style="3" customWidth="1"/>
    <col min="17" max="17" width="12.453125" style="3" customWidth="1"/>
    <col min="18" max="18" width="13.453125" style="3" customWidth="1"/>
    <col min="19" max="19" width="12.54296875" style="3" customWidth="1"/>
    <col min="20" max="20" width="17.1796875" style="3" bestFit="1" customWidth="1"/>
    <col min="21" max="16384" width="9.1796875" style="3"/>
  </cols>
  <sheetData>
    <row r="1" spans="1:36" s="2" customFormat="1" ht="35" x14ac:dyDescent="0.7">
      <c r="A1" s="1" t="s">
        <v>170</v>
      </c>
      <c r="B1" s="1"/>
      <c r="C1" s="1"/>
      <c r="D1" s="1"/>
      <c r="E1" s="1"/>
      <c r="F1" s="82"/>
      <c r="G1" s="82"/>
      <c r="H1" s="82"/>
      <c r="I1" s="1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3" spans="1:36" x14ac:dyDescent="0.35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6" ht="18" x14ac:dyDescent="0.4">
      <c r="E4" s="4"/>
      <c r="F4" s="38" t="s">
        <v>171</v>
      </c>
      <c r="G4" s="38" t="s">
        <v>172</v>
      </c>
      <c r="H4" s="38" t="s">
        <v>173</v>
      </c>
      <c r="I4" s="38" t="s">
        <v>174</v>
      </c>
      <c r="J4" s="38" t="s">
        <v>175</v>
      </c>
      <c r="K4" s="38" t="s">
        <v>176</v>
      </c>
      <c r="L4" s="38" t="s">
        <v>177</v>
      </c>
      <c r="M4" s="38" t="s">
        <v>178</v>
      </c>
      <c r="N4" s="38" t="s">
        <v>179</v>
      </c>
      <c r="O4" s="38" t="s">
        <v>180</v>
      </c>
      <c r="P4" s="38" t="s">
        <v>181</v>
      </c>
      <c r="Q4" s="38" t="s">
        <v>182</v>
      </c>
      <c r="R4" s="38" t="s">
        <v>183</v>
      </c>
      <c r="S4" s="38" t="s">
        <v>184</v>
      </c>
      <c r="T4" s="39"/>
    </row>
    <row r="5" spans="1:36" ht="77.5" x14ac:dyDescent="0.35">
      <c r="A5" s="6" t="s">
        <v>0</v>
      </c>
      <c r="B5" s="7"/>
      <c r="C5" s="7"/>
      <c r="D5" s="8"/>
      <c r="E5" s="9"/>
      <c r="F5" s="40" t="s">
        <v>185</v>
      </c>
      <c r="G5" s="40" t="s">
        <v>186</v>
      </c>
      <c r="H5" s="40" t="s">
        <v>187</v>
      </c>
      <c r="I5" s="40" t="s">
        <v>188</v>
      </c>
      <c r="J5" s="40" t="s">
        <v>189</v>
      </c>
      <c r="K5" s="40" t="s">
        <v>190</v>
      </c>
      <c r="L5" s="40" t="s">
        <v>191</v>
      </c>
      <c r="M5" s="40" t="s">
        <v>192</v>
      </c>
      <c r="N5" s="40" t="s">
        <v>193</v>
      </c>
      <c r="O5" s="40" t="s">
        <v>194</v>
      </c>
      <c r="P5" s="40" t="s">
        <v>195</v>
      </c>
      <c r="Q5" s="40" t="s">
        <v>196</v>
      </c>
      <c r="R5" s="40" t="s">
        <v>197</v>
      </c>
      <c r="S5" s="40" t="s">
        <v>198</v>
      </c>
      <c r="T5" s="83" t="s">
        <v>166</v>
      </c>
    </row>
    <row r="6" spans="1:36" x14ac:dyDescent="0.35">
      <c r="A6" s="10"/>
      <c r="B6" s="10"/>
      <c r="C6" s="10"/>
      <c r="D6" s="10"/>
      <c r="E6" s="10"/>
      <c r="F6" s="42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4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6" x14ac:dyDescent="0.35">
      <c r="A7" s="11" t="s">
        <v>1</v>
      </c>
      <c r="B7" s="11"/>
      <c r="C7" s="11"/>
      <c r="D7" s="11"/>
      <c r="E7" s="11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x14ac:dyDescent="0.35">
      <c r="A8" s="12" t="s">
        <v>2</v>
      </c>
      <c r="B8" s="12"/>
      <c r="C8" s="12"/>
      <c r="D8" s="12"/>
      <c r="E8" s="1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3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35">
      <c r="A9" s="12"/>
      <c r="B9" s="12"/>
      <c r="C9" s="12"/>
      <c r="D9" s="12"/>
      <c r="E9" s="12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3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35">
      <c r="A10" s="11" t="s">
        <v>3</v>
      </c>
      <c r="B10" s="11"/>
      <c r="C10" s="11"/>
      <c r="D10" s="11"/>
      <c r="E10" s="13"/>
      <c r="F10" s="84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45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35">
      <c r="A11" s="12"/>
      <c r="B11" s="12"/>
      <c r="C11" s="12"/>
      <c r="D11" s="12"/>
      <c r="E11" s="14"/>
      <c r="F11" s="8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45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35">
      <c r="A12" s="11" t="s">
        <v>4</v>
      </c>
      <c r="B12" s="11" t="s">
        <v>5</v>
      </c>
      <c r="C12" s="11"/>
      <c r="D12" s="11"/>
      <c r="E12" s="11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45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x14ac:dyDescent="0.35">
      <c r="A13" s="12"/>
      <c r="B13" s="12">
        <v>1</v>
      </c>
      <c r="C13" s="12" t="s">
        <v>6</v>
      </c>
      <c r="D13" s="12"/>
      <c r="E13" s="12"/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4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35">
      <c r="A14" s="12"/>
      <c r="B14" s="12">
        <v>2</v>
      </c>
      <c r="C14" s="12" t="s">
        <v>7</v>
      </c>
      <c r="D14" s="12"/>
      <c r="E14" s="12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4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x14ac:dyDescent="0.35">
      <c r="A15" s="12"/>
      <c r="B15" s="12">
        <v>3</v>
      </c>
      <c r="C15" s="12" t="s">
        <v>8</v>
      </c>
      <c r="D15" s="12"/>
      <c r="E15" s="12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45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x14ac:dyDescent="0.35">
      <c r="A16" s="12"/>
      <c r="B16" s="12"/>
      <c r="C16" s="12" t="s">
        <v>9</v>
      </c>
      <c r="D16" s="12"/>
      <c r="E16" s="12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45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35">
      <c r="A17" s="12"/>
      <c r="B17" s="12">
        <v>4</v>
      </c>
      <c r="C17" s="12" t="s">
        <v>10</v>
      </c>
      <c r="D17" s="12"/>
      <c r="E17" s="12"/>
      <c r="F17" s="84"/>
      <c r="G17" s="85"/>
      <c r="H17" s="85"/>
      <c r="I17" s="85"/>
      <c r="J17" s="46">
        <f>+'[2]Pivot VNC Cespiti 2020'!Y3</f>
        <v>1085.94</v>
      </c>
      <c r="K17" s="85"/>
      <c r="L17" s="85"/>
      <c r="M17" s="85"/>
      <c r="N17" s="85"/>
      <c r="O17" s="85"/>
      <c r="P17" s="85"/>
      <c r="Q17" s="85"/>
      <c r="R17" s="85"/>
      <c r="S17" s="85"/>
      <c r="T17" s="47">
        <f>SUM(F17:S17)</f>
        <v>1085.94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x14ac:dyDescent="0.35">
      <c r="A18" s="12"/>
      <c r="B18" s="12">
        <v>5</v>
      </c>
      <c r="C18" s="12" t="s">
        <v>11</v>
      </c>
      <c r="D18" s="12"/>
      <c r="E18" s="12"/>
      <c r="F18" s="84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47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35">
      <c r="A19" s="12"/>
      <c r="B19" s="12">
        <v>6</v>
      </c>
      <c r="C19" s="12" t="s">
        <v>12</v>
      </c>
      <c r="D19" s="12"/>
      <c r="E19" s="12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47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x14ac:dyDescent="0.35">
      <c r="A20" s="12"/>
      <c r="B20" s="12">
        <v>7</v>
      </c>
      <c r="C20" s="12" t="s">
        <v>13</v>
      </c>
      <c r="D20" s="12"/>
      <c r="E20" s="12"/>
      <c r="F20" s="84"/>
      <c r="G20" s="85"/>
      <c r="H20" s="85"/>
      <c r="I20" s="86">
        <f>+'[2]Pivot VNC Cespiti 2020'!X6</f>
        <v>3356.2087949999996</v>
      </c>
      <c r="J20" s="85"/>
      <c r="K20" s="85"/>
      <c r="L20" s="85"/>
      <c r="M20" s="85"/>
      <c r="N20" s="46">
        <f>+'[2]Pivot VNC Cespiti 2020'!AD6</f>
        <v>1038.1699999999998</v>
      </c>
      <c r="O20" s="85"/>
      <c r="P20" s="85"/>
      <c r="Q20" s="85"/>
      <c r="R20" s="85"/>
      <c r="S20" s="85"/>
      <c r="T20" s="47">
        <f>SUM(F20:S20)</f>
        <v>4394.3787949999996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35">
      <c r="A21" s="12"/>
      <c r="B21" s="12"/>
      <c r="C21" s="12"/>
      <c r="D21" s="12"/>
      <c r="E21" s="12" t="s">
        <v>14</v>
      </c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47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35">
      <c r="A22" s="12"/>
      <c r="B22" s="12"/>
      <c r="C22" s="12"/>
      <c r="D22" s="12"/>
      <c r="E22" s="11" t="s">
        <v>15</v>
      </c>
      <c r="F22" s="48">
        <f>SUM(F12:F21)</f>
        <v>0</v>
      </c>
      <c r="G22" s="49">
        <f t="shared" ref="G22:S22" si="0">SUM(G12:G21)</f>
        <v>0</v>
      </c>
      <c r="H22" s="49">
        <f t="shared" si="0"/>
        <v>0</v>
      </c>
      <c r="I22" s="22">
        <f t="shared" si="0"/>
        <v>3356.2087949999996</v>
      </c>
      <c r="J22" s="22">
        <f t="shared" si="0"/>
        <v>1085.94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22">
        <f t="shared" si="0"/>
        <v>1038.1699999999998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7">
        <f>SUM(F22:S22)</f>
        <v>5480.3187949999992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35">
      <c r="A23" s="12"/>
      <c r="B23" s="12"/>
      <c r="C23" s="12"/>
      <c r="D23" s="12"/>
      <c r="E23" s="11"/>
      <c r="F23" s="48"/>
      <c r="G23" s="49"/>
      <c r="H23" s="49"/>
      <c r="I23" s="22"/>
      <c r="J23" s="22"/>
      <c r="K23" s="49"/>
      <c r="L23" s="49"/>
      <c r="M23" s="49"/>
      <c r="N23" s="22"/>
      <c r="O23" s="49"/>
      <c r="P23" s="49"/>
      <c r="Q23" s="49"/>
      <c r="R23" s="49"/>
      <c r="S23" s="49"/>
      <c r="T23" s="47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35">
      <c r="A24" s="11" t="s">
        <v>16</v>
      </c>
      <c r="B24" s="11" t="s">
        <v>17</v>
      </c>
      <c r="C24" s="11"/>
      <c r="D24" s="11"/>
      <c r="E24" s="11"/>
      <c r="F24" s="87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47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35">
      <c r="A25" s="12"/>
      <c r="B25" s="15" t="s">
        <v>18</v>
      </c>
      <c r="C25" s="12"/>
      <c r="D25" s="12"/>
      <c r="E25" s="12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47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x14ac:dyDescent="0.35">
      <c r="A26" s="12"/>
      <c r="B26" s="12">
        <v>1</v>
      </c>
      <c r="C26" s="12" t="s">
        <v>19</v>
      </c>
      <c r="D26" s="12"/>
      <c r="E26" s="12"/>
      <c r="F26" s="89"/>
      <c r="G26" s="90"/>
      <c r="H26" s="90"/>
      <c r="I26" s="91">
        <f>+'[2]Pivot VNC Cespiti 2020'!X24+'[2]Pivot VNC Cespiti 2020'!X25+'[2]Pivot VNC Cespiti 2020'!E64</f>
        <v>6280246.3680460025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47">
        <f>SUM(F26:S26)</f>
        <v>6280246.3680460025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35">
      <c r="A27" s="12"/>
      <c r="B27" s="12">
        <v>2</v>
      </c>
      <c r="C27" s="12" t="s">
        <v>20</v>
      </c>
      <c r="D27" s="12"/>
      <c r="E27" s="12"/>
      <c r="F27" s="89"/>
      <c r="G27" s="90"/>
      <c r="H27" s="52">
        <f>+'[2]Pivot VNC Cespiti 2020'!V26</f>
        <v>2812.5</v>
      </c>
      <c r="I27" s="91">
        <f>+'[2]Pivot VNC Cespiti 2020'!X32</f>
        <v>400.69200000000001</v>
      </c>
      <c r="J27" s="90"/>
      <c r="K27" s="90"/>
      <c r="L27" s="52"/>
      <c r="M27" s="90"/>
      <c r="N27" s="52"/>
      <c r="O27" s="52"/>
      <c r="P27" s="90"/>
      <c r="Q27" s="52"/>
      <c r="R27" s="90"/>
      <c r="S27" s="90"/>
      <c r="T27" s="47">
        <f>SUM(F27:S27)</f>
        <v>3213.192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35">
      <c r="A28" s="12"/>
      <c r="B28" s="12">
        <v>3</v>
      </c>
      <c r="C28" s="12" t="s">
        <v>21</v>
      </c>
      <c r="D28" s="12"/>
      <c r="E28" s="12"/>
      <c r="F28" s="89">
        <f>+'[2]Pivot VNC Cespiti 2020'!R11</f>
        <v>1578.4140000000002</v>
      </c>
      <c r="G28" s="90"/>
      <c r="H28" s="52">
        <f>+'[2]Pivot VNC Cespiti 2020'!W14</f>
        <v>10402</v>
      </c>
      <c r="I28" s="91">
        <f>+'[2]Pivot VNC Cespiti 2020'!X14</f>
        <v>180.613</v>
      </c>
      <c r="J28" s="90"/>
      <c r="K28" s="90"/>
      <c r="L28" s="90"/>
      <c r="M28" s="90"/>
      <c r="N28" s="90"/>
      <c r="O28" s="90"/>
      <c r="P28" s="90"/>
      <c r="Q28" s="52"/>
      <c r="R28" s="90"/>
      <c r="S28" s="90"/>
      <c r="T28" s="47">
        <f>SUM(F28:S28)</f>
        <v>12161.027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x14ac:dyDescent="0.35">
      <c r="A29" s="12"/>
      <c r="B29" s="12">
        <v>4</v>
      </c>
      <c r="C29" s="12" t="s">
        <v>22</v>
      </c>
      <c r="D29" s="12"/>
      <c r="E29" s="12"/>
      <c r="F29" s="92">
        <f>+'[2]Pivot VNC Cespiti 2020'!S38+'[2]Pivot VNC Cespiti 2020'!S41</f>
        <v>306.86800000000005</v>
      </c>
      <c r="G29" s="52">
        <f>+'[2]Pivot VNC Cespiti 2020'!T16+'[2]Pivot VNC Cespiti 2020'!U17</f>
        <v>9241.6260000000002</v>
      </c>
      <c r="H29" s="90"/>
      <c r="I29" s="91"/>
      <c r="J29" s="93">
        <f>+'[2]Pivot VNC Cespiti 2020'!Y47+'[2]Pivot VNC Cespiti 2020'!Y36+'[2]Pivot VNC Cespiti 2020'!Y38+'[2]Pivot VNC Cespiti 2020'!Y39+'[2]Pivot VNC Cespiti 2020'!Y41+'[2]Pivot VNC Cespiti 2020'!Z39+'[2]Pivot VNC Cespiti 2020'!Z40+'[2]Pivot VNC Cespiti 2020'!Y19</f>
        <v>109300.886</v>
      </c>
      <c r="K29" s="90"/>
      <c r="L29" s="90"/>
      <c r="M29" s="52">
        <f>+'[2]Pivot VNC Cespiti 2020'!AB39+'[2]Pivot VNC Cespiti 2020'!AC38</f>
        <v>2388.866</v>
      </c>
      <c r="N29" s="52">
        <f>+'[2]Pivot VNC Cespiti 2020'!AD38+'[2]Pivot VNC Cespiti 2020'!AD41+'[2]Pivot VNC Cespiti 2020'!AE39</f>
        <v>360.4</v>
      </c>
      <c r="O29" s="90">
        <f>+'[2]Pivot VNC Cespiti 2020'!AF39</f>
        <v>1416.52</v>
      </c>
      <c r="P29" s="90"/>
      <c r="Q29" s="52">
        <f>+'[2]Pivot VNC Cespiti 2020'!AH38+'[2]Pivot VNC Cespiti 2020'!AH41+'[2]Pivot VNC Cespiti 2020'!AH42</f>
        <v>1304.6499999999999</v>
      </c>
      <c r="R29" s="90"/>
      <c r="S29" s="90"/>
      <c r="T29" s="47">
        <f>SUM(F29:S29)</f>
        <v>124319.81599999999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x14ac:dyDescent="0.35">
      <c r="A30" s="12"/>
      <c r="B30" s="12">
        <v>5</v>
      </c>
      <c r="C30" s="12" t="s">
        <v>12</v>
      </c>
      <c r="D30" s="12"/>
      <c r="E30" s="12"/>
      <c r="F30" s="89"/>
      <c r="G30" s="90"/>
      <c r="H30" s="90"/>
      <c r="I30" s="90"/>
      <c r="J30" s="94"/>
      <c r="K30" s="90"/>
      <c r="L30" s="90"/>
      <c r="M30" s="90"/>
      <c r="N30" s="90"/>
      <c r="O30" s="90"/>
      <c r="P30" s="90"/>
      <c r="Q30" s="90"/>
      <c r="R30" s="90"/>
      <c r="S30" s="90"/>
      <c r="T30" s="47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x14ac:dyDescent="0.35">
      <c r="A31" s="12"/>
      <c r="B31" s="12"/>
      <c r="C31" s="12"/>
      <c r="D31" s="12"/>
      <c r="E31" s="12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47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x14ac:dyDescent="0.35">
      <c r="A32" s="12"/>
      <c r="B32" s="12"/>
      <c r="C32" s="12"/>
      <c r="D32" s="12"/>
      <c r="E32" s="11" t="s">
        <v>23</v>
      </c>
      <c r="F32" s="47">
        <f>SUM(F25:F31)</f>
        <v>1885.2820000000002</v>
      </c>
      <c r="G32" s="22">
        <f>SUM(G25:G31)</f>
        <v>9241.6260000000002</v>
      </c>
      <c r="H32" s="22">
        <f>SUM(H25:H31)</f>
        <v>13214.5</v>
      </c>
      <c r="I32" s="22">
        <f>SUM(I24:I31)</f>
        <v>6280827.6730460022</v>
      </c>
      <c r="J32" s="22">
        <f t="shared" ref="J32:S32" si="1">SUM(J24:J31)</f>
        <v>109300.886</v>
      </c>
      <c r="K32" s="49">
        <f t="shared" si="1"/>
        <v>0</v>
      </c>
      <c r="L32" s="22">
        <f t="shared" si="1"/>
        <v>0</v>
      </c>
      <c r="M32" s="22">
        <f t="shared" si="1"/>
        <v>2388.866</v>
      </c>
      <c r="N32" s="22">
        <f t="shared" si="1"/>
        <v>360.4</v>
      </c>
      <c r="O32" s="22">
        <f t="shared" si="1"/>
        <v>1416.52</v>
      </c>
      <c r="P32" s="49">
        <f t="shared" si="1"/>
        <v>0</v>
      </c>
      <c r="Q32" s="22">
        <f t="shared" si="1"/>
        <v>1304.6499999999999</v>
      </c>
      <c r="R32" s="49">
        <f t="shared" si="1"/>
        <v>0</v>
      </c>
      <c r="S32" s="49">
        <f t="shared" si="1"/>
        <v>0</v>
      </c>
      <c r="T32" s="47">
        <f>SUM(F32:S32)</f>
        <v>6419940.4030460026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60" x14ac:dyDescent="0.35">
      <c r="A33" s="12"/>
      <c r="B33" s="12"/>
      <c r="C33" s="12"/>
      <c r="D33" s="12"/>
      <c r="E33" s="12"/>
      <c r="F33" s="4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47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60" x14ac:dyDescent="0.35">
      <c r="A34" s="11" t="s">
        <v>24</v>
      </c>
      <c r="B34" s="11" t="s">
        <v>25</v>
      </c>
      <c r="C34" s="11"/>
      <c r="D34" s="11"/>
      <c r="E34" s="11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3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60" x14ac:dyDescent="0.35">
      <c r="A35" s="12"/>
      <c r="B35" s="15" t="s">
        <v>26</v>
      </c>
      <c r="C35" s="12"/>
      <c r="D35" s="12"/>
      <c r="E35" s="12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53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60" x14ac:dyDescent="0.35">
      <c r="A36" s="12"/>
      <c r="B36" s="15" t="s">
        <v>27</v>
      </c>
      <c r="C36" s="12"/>
      <c r="D36" s="12"/>
      <c r="E36" s="1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53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60" x14ac:dyDescent="0.35">
      <c r="A37" s="12"/>
      <c r="B37" s="12">
        <v>1</v>
      </c>
      <c r="C37" s="12" t="s">
        <v>28</v>
      </c>
      <c r="D37" s="12"/>
      <c r="E37" s="12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53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60" x14ac:dyDescent="0.35">
      <c r="A38" s="12"/>
      <c r="B38" s="12"/>
      <c r="C38" s="12" t="s">
        <v>29</v>
      </c>
      <c r="D38" s="12" t="s">
        <v>30</v>
      </c>
      <c r="E38" s="12"/>
      <c r="F38" s="4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53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60" x14ac:dyDescent="0.35">
      <c r="A39" s="12"/>
      <c r="B39" s="12"/>
      <c r="C39" s="12" t="s">
        <v>31</v>
      </c>
      <c r="D39" s="12" t="s">
        <v>32</v>
      </c>
      <c r="E39" s="12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53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x14ac:dyDescent="0.35">
      <c r="A40" s="12"/>
      <c r="B40" s="12"/>
      <c r="C40" s="12" t="s">
        <v>33</v>
      </c>
      <c r="D40" s="12" t="s">
        <v>34</v>
      </c>
      <c r="E40" s="12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53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x14ac:dyDescent="0.35">
      <c r="A41" s="12"/>
      <c r="B41" s="12"/>
      <c r="C41" s="12"/>
      <c r="D41" s="12"/>
      <c r="E41" s="11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53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x14ac:dyDescent="0.35">
      <c r="A42" s="12"/>
      <c r="B42" s="12">
        <v>2</v>
      </c>
      <c r="C42" s="12" t="s">
        <v>35</v>
      </c>
      <c r="D42" s="12"/>
      <c r="E42" s="12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53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x14ac:dyDescent="0.35">
      <c r="A43" s="12"/>
      <c r="B43" s="12"/>
      <c r="C43" s="12" t="s">
        <v>29</v>
      </c>
      <c r="D43" s="12" t="s">
        <v>36</v>
      </c>
      <c r="E43" s="12"/>
      <c r="F43" s="43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53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x14ac:dyDescent="0.35">
      <c r="A44" s="12"/>
      <c r="B44" s="12"/>
      <c r="C44" s="12" t="s">
        <v>31</v>
      </c>
      <c r="D44" s="12" t="s">
        <v>37</v>
      </c>
      <c r="E44" s="12"/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53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60" x14ac:dyDescent="0.35">
      <c r="A45" s="12"/>
      <c r="B45" s="12"/>
      <c r="C45" s="12" t="s">
        <v>33</v>
      </c>
      <c r="D45" s="12" t="s">
        <v>38</v>
      </c>
      <c r="E45" s="12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53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60" x14ac:dyDescent="0.35">
      <c r="A46" s="12"/>
      <c r="B46" s="12"/>
      <c r="C46" s="12" t="s">
        <v>39</v>
      </c>
      <c r="D46" s="12" t="s">
        <v>40</v>
      </c>
      <c r="E46" s="12"/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53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x14ac:dyDescent="0.35">
      <c r="A47" s="12"/>
      <c r="B47" s="12"/>
      <c r="C47" s="12"/>
      <c r="D47" s="12" t="s">
        <v>41</v>
      </c>
      <c r="E47" s="12"/>
      <c r="F47" s="4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53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60" x14ac:dyDescent="0.35">
      <c r="A48" s="12"/>
      <c r="B48" s="12"/>
      <c r="C48" s="12"/>
      <c r="D48" s="12" t="s">
        <v>42</v>
      </c>
      <c r="E48" s="12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53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x14ac:dyDescent="0.35">
      <c r="A49" s="12"/>
      <c r="B49" s="12"/>
      <c r="C49" s="12"/>
      <c r="D49" s="12" t="s">
        <v>43</v>
      </c>
      <c r="E49" s="12"/>
      <c r="F49" s="4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53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x14ac:dyDescent="0.35">
      <c r="A50" s="12"/>
      <c r="B50" s="12"/>
      <c r="C50" s="12"/>
      <c r="D50" s="12" t="s">
        <v>44</v>
      </c>
      <c r="E50" s="12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53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x14ac:dyDescent="0.35">
      <c r="A51" s="12"/>
      <c r="B51" s="12"/>
      <c r="C51" s="12"/>
      <c r="D51" s="12" t="s">
        <v>45</v>
      </c>
      <c r="E51" s="12"/>
      <c r="F51" s="43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53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x14ac:dyDescent="0.35">
      <c r="A52" s="12"/>
      <c r="B52" s="12">
        <v>3</v>
      </c>
      <c r="C52" s="12" t="s">
        <v>46</v>
      </c>
      <c r="D52" s="12"/>
      <c r="E52" s="12"/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53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x14ac:dyDescent="0.35">
      <c r="A53" s="12"/>
      <c r="B53" s="12">
        <v>4</v>
      </c>
      <c r="C53" s="12" t="s">
        <v>47</v>
      </c>
      <c r="D53" s="12"/>
      <c r="E53" s="12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53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x14ac:dyDescent="0.35">
      <c r="A54" s="12"/>
      <c r="B54" s="12"/>
      <c r="C54" s="12"/>
      <c r="D54" s="12"/>
      <c r="E54" s="11" t="s">
        <v>48</v>
      </c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53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x14ac:dyDescent="0.35">
      <c r="A55" s="12"/>
      <c r="B55" s="12"/>
      <c r="C55" s="12"/>
      <c r="D55" s="12"/>
      <c r="E55" s="19"/>
      <c r="F55" s="4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47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 x14ac:dyDescent="0.35">
      <c r="A56" s="20"/>
      <c r="B56" s="20"/>
      <c r="C56" s="20"/>
      <c r="D56" s="20"/>
      <c r="E56" s="21" t="s">
        <v>49</v>
      </c>
      <c r="F56" s="47">
        <f>F22+F32</f>
        <v>1885.2820000000002</v>
      </c>
      <c r="G56" s="22">
        <f t="shared" ref="G56:S56" si="2">G22+G32</f>
        <v>9241.6260000000002</v>
      </c>
      <c r="H56" s="22">
        <f t="shared" si="2"/>
        <v>13214.5</v>
      </c>
      <c r="I56" s="22">
        <f>I32+I22</f>
        <v>6284183.881841002</v>
      </c>
      <c r="J56" s="22">
        <f t="shared" ref="J56:N56" si="3">J32</f>
        <v>109300.886</v>
      </c>
      <c r="K56" s="22">
        <f t="shared" si="3"/>
        <v>0</v>
      </c>
      <c r="L56" s="22">
        <f t="shared" si="3"/>
        <v>0</v>
      </c>
      <c r="M56" s="22">
        <f t="shared" si="3"/>
        <v>2388.866</v>
      </c>
      <c r="N56" s="22">
        <f t="shared" si="3"/>
        <v>360.4</v>
      </c>
      <c r="O56" s="22">
        <f t="shared" si="2"/>
        <v>1416.52</v>
      </c>
      <c r="P56" s="22">
        <f t="shared" si="2"/>
        <v>0</v>
      </c>
      <c r="Q56" s="22">
        <f t="shared" si="2"/>
        <v>1304.6499999999999</v>
      </c>
      <c r="R56" s="22">
        <f t="shared" si="2"/>
        <v>0</v>
      </c>
      <c r="S56" s="22">
        <f t="shared" si="2"/>
        <v>0</v>
      </c>
      <c r="T56" s="47">
        <f>T22+T32</f>
        <v>6425420.7218410028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 x14ac:dyDescent="0.35">
      <c r="A57" s="20"/>
      <c r="B57" s="20"/>
      <c r="C57" s="20"/>
      <c r="D57" s="20"/>
      <c r="E57" s="21"/>
      <c r="F57" s="45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7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</row>
    <row r="58" spans="1:60" x14ac:dyDescent="0.35">
      <c r="A58" s="11" t="s">
        <v>50</v>
      </c>
      <c r="B58" s="11"/>
      <c r="C58" s="11"/>
      <c r="D58" s="11"/>
      <c r="E58" s="12"/>
      <c r="F58" s="4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47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</row>
    <row r="59" spans="1:60" x14ac:dyDescent="0.35">
      <c r="A59" s="11" t="s">
        <v>4</v>
      </c>
      <c r="B59" s="11" t="s">
        <v>51</v>
      </c>
      <c r="C59" s="11"/>
      <c r="D59" s="11"/>
      <c r="E59" s="11"/>
      <c r="F59" s="45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</row>
    <row r="60" spans="1:60" x14ac:dyDescent="0.35">
      <c r="A60" s="12"/>
      <c r="B60" s="12">
        <v>1</v>
      </c>
      <c r="C60" s="12" t="s">
        <v>199</v>
      </c>
      <c r="D60" s="12"/>
      <c r="E60" s="12"/>
      <c r="F60" s="45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</row>
    <row r="61" spans="1:60" x14ac:dyDescent="0.35">
      <c r="A61" s="12"/>
      <c r="B61" s="12"/>
      <c r="C61" s="12" t="s">
        <v>53</v>
      </c>
      <c r="D61" s="12"/>
      <c r="E61" s="12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</row>
    <row r="62" spans="1:60" x14ac:dyDescent="0.35">
      <c r="A62" s="12"/>
      <c r="B62" s="12"/>
      <c r="C62" s="12" t="s">
        <v>54</v>
      </c>
      <c r="D62" s="12"/>
      <c r="E62" s="12"/>
      <c r="F62" s="4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7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</row>
    <row r="63" spans="1:60" x14ac:dyDescent="0.35">
      <c r="A63" s="12"/>
      <c r="B63" s="12">
        <v>2</v>
      </c>
      <c r="C63" s="12" t="s">
        <v>55</v>
      </c>
      <c r="D63" s="12"/>
      <c r="E63" s="12"/>
      <c r="F63" s="45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</row>
    <row r="64" spans="1:60" x14ac:dyDescent="0.35">
      <c r="A64" s="12"/>
      <c r="B64" s="12">
        <v>3</v>
      </c>
      <c r="C64" s="12" t="s">
        <v>56</v>
      </c>
      <c r="D64" s="12"/>
      <c r="E64" s="12"/>
      <c r="F64" s="45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</row>
    <row r="65" spans="1:60" x14ac:dyDescent="0.35">
      <c r="A65" s="12"/>
      <c r="B65" s="12">
        <v>4</v>
      </c>
      <c r="C65" s="12" t="s">
        <v>57</v>
      </c>
      <c r="D65" s="12"/>
      <c r="E65" s="12"/>
      <c r="F65" s="4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</row>
    <row r="66" spans="1:60" x14ac:dyDescent="0.35">
      <c r="A66" s="12"/>
      <c r="B66" s="12">
        <v>5</v>
      </c>
      <c r="C66" s="12" t="s">
        <v>58</v>
      </c>
      <c r="D66" s="12"/>
      <c r="E66" s="12"/>
      <c r="F66" s="45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7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</row>
    <row r="67" spans="1:60" x14ac:dyDescent="0.35">
      <c r="A67" s="12"/>
      <c r="B67" s="12">
        <v>6</v>
      </c>
      <c r="C67" s="12" t="s">
        <v>13</v>
      </c>
      <c r="D67" s="12"/>
      <c r="E67" s="12"/>
      <c r="F67" s="45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x14ac:dyDescent="0.35">
      <c r="A68" s="12"/>
      <c r="B68" s="12"/>
      <c r="C68" s="12"/>
      <c r="D68" s="12"/>
      <c r="E68" s="23" t="s">
        <v>59</v>
      </c>
      <c r="F68" s="48">
        <f>SUM(F60:F67)</f>
        <v>0</v>
      </c>
      <c r="G68" s="49">
        <f t="shared" ref="G68:T68" si="4">SUM(G60:G67)</f>
        <v>0</v>
      </c>
      <c r="H68" s="49">
        <f t="shared" si="4"/>
        <v>0</v>
      </c>
      <c r="I68" s="49">
        <f t="shared" si="4"/>
        <v>0</v>
      </c>
      <c r="J68" s="49">
        <f t="shared" si="4"/>
        <v>0</v>
      </c>
      <c r="K68" s="49">
        <f t="shared" si="4"/>
        <v>0</v>
      </c>
      <c r="L68" s="49">
        <f t="shared" si="4"/>
        <v>0</v>
      </c>
      <c r="M68" s="49">
        <f t="shared" si="4"/>
        <v>0</v>
      </c>
      <c r="N68" s="49">
        <f t="shared" si="4"/>
        <v>0</v>
      </c>
      <c r="O68" s="49">
        <f t="shared" si="4"/>
        <v>0</v>
      </c>
      <c r="P68" s="49">
        <f t="shared" si="4"/>
        <v>0</v>
      </c>
      <c r="Q68" s="49">
        <f t="shared" si="4"/>
        <v>0</v>
      </c>
      <c r="R68" s="49">
        <f t="shared" si="4"/>
        <v>0</v>
      </c>
      <c r="S68" s="49">
        <f t="shared" si="4"/>
        <v>0</v>
      </c>
      <c r="T68" s="48">
        <f t="shared" si="4"/>
        <v>0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</row>
    <row r="69" spans="1:60" x14ac:dyDescent="0.35">
      <c r="A69" s="11" t="s">
        <v>16</v>
      </c>
      <c r="B69" s="11" t="s">
        <v>35</v>
      </c>
      <c r="C69" s="11"/>
      <c r="D69" s="11"/>
      <c r="E69" s="11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47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</row>
    <row r="70" spans="1:60" x14ac:dyDescent="0.35">
      <c r="A70" s="12"/>
      <c r="B70" s="15" t="s">
        <v>26</v>
      </c>
      <c r="C70" s="12"/>
      <c r="D70" s="12"/>
      <c r="E70" s="12"/>
      <c r="F70" s="87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47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</row>
    <row r="71" spans="1:60" x14ac:dyDescent="0.35">
      <c r="A71" s="12"/>
      <c r="B71" s="15" t="s">
        <v>60</v>
      </c>
      <c r="C71" s="12"/>
      <c r="D71" s="12"/>
      <c r="E71" s="12"/>
      <c r="F71" s="87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47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</row>
    <row r="72" spans="1:60" x14ac:dyDescent="0.35">
      <c r="A72" s="20"/>
      <c r="B72" s="20">
        <v>1</v>
      </c>
      <c r="C72" s="20" t="s">
        <v>61</v>
      </c>
      <c r="D72" s="20"/>
      <c r="E72" s="20"/>
      <c r="F72" s="87"/>
      <c r="G72" s="88"/>
      <c r="H72" s="88"/>
      <c r="I72" s="88"/>
      <c r="J72" s="88"/>
      <c r="K72" s="88"/>
      <c r="L72" s="88"/>
      <c r="M72" s="88"/>
      <c r="N72" s="88"/>
      <c r="O72" s="95"/>
      <c r="P72" s="95"/>
      <c r="Q72" s="95"/>
      <c r="R72" s="95"/>
      <c r="S72" s="95"/>
      <c r="T72" s="47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</row>
    <row r="73" spans="1:60" x14ac:dyDescent="0.35">
      <c r="A73" s="12"/>
      <c r="B73" s="12"/>
      <c r="C73" s="12"/>
      <c r="D73" s="12"/>
      <c r="E73" s="12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47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</row>
    <row r="74" spans="1:60" x14ac:dyDescent="0.35">
      <c r="A74" s="12"/>
      <c r="B74" s="12">
        <v>2</v>
      </c>
      <c r="C74" s="12" t="s">
        <v>36</v>
      </c>
      <c r="D74" s="12"/>
      <c r="E74" s="12"/>
      <c r="F74" s="8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47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</row>
    <row r="75" spans="1:60" x14ac:dyDescent="0.35">
      <c r="A75" s="12"/>
      <c r="B75" s="12">
        <v>3</v>
      </c>
      <c r="C75" s="12" t="s">
        <v>37</v>
      </c>
      <c r="D75" s="12"/>
      <c r="E75" s="12"/>
      <c r="F75" s="87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47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</row>
    <row r="76" spans="1:60" x14ac:dyDescent="0.35">
      <c r="A76" s="12"/>
      <c r="B76" s="12">
        <v>4</v>
      </c>
      <c r="C76" s="12" t="s">
        <v>62</v>
      </c>
      <c r="D76" s="12"/>
      <c r="E76" s="12"/>
      <c r="F76" s="87"/>
      <c r="G76" s="88"/>
      <c r="H76" s="88"/>
      <c r="I76" s="88"/>
      <c r="J76" s="88"/>
      <c r="K76" s="88"/>
      <c r="L76" s="88"/>
      <c r="M76" s="88"/>
      <c r="N76" s="17"/>
      <c r="O76" s="88"/>
      <c r="P76" s="88"/>
      <c r="Q76" s="88"/>
      <c r="R76" s="88"/>
      <c r="S76" s="88"/>
      <c r="T76" s="47">
        <f>SUM(F76:S76)</f>
        <v>0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</row>
    <row r="77" spans="1:60" x14ac:dyDescent="0.35">
      <c r="A77" s="12"/>
      <c r="B77" s="12"/>
      <c r="C77" s="12"/>
      <c r="D77" s="12"/>
      <c r="E77" s="12"/>
      <c r="F77" s="87"/>
      <c r="G77" s="88"/>
      <c r="H77" s="88"/>
      <c r="I77" s="88"/>
      <c r="J77" s="88"/>
      <c r="K77" s="88"/>
      <c r="L77" s="88"/>
      <c r="M77" s="88"/>
      <c r="N77" s="17"/>
      <c r="O77" s="88"/>
      <c r="P77" s="88"/>
      <c r="Q77" s="88"/>
      <c r="R77" s="88"/>
      <c r="S77" s="88"/>
      <c r="T77" s="47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x14ac:dyDescent="0.35">
      <c r="A78" s="12"/>
      <c r="B78" s="12">
        <v>5</v>
      </c>
      <c r="C78" s="12" t="s">
        <v>40</v>
      </c>
      <c r="D78" s="12"/>
      <c r="E78" s="12"/>
      <c r="F78" s="87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47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</row>
    <row r="79" spans="1:60" x14ac:dyDescent="0.35">
      <c r="A79" s="12"/>
      <c r="B79" s="12"/>
      <c r="C79" s="12" t="s">
        <v>64</v>
      </c>
      <c r="D79" s="12"/>
      <c r="E79" s="12"/>
      <c r="F79" s="87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47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</row>
    <row r="80" spans="1:60" x14ac:dyDescent="0.35">
      <c r="A80" s="12"/>
      <c r="B80" s="12"/>
      <c r="C80" s="12" t="s">
        <v>65</v>
      </c>
      <c r="D80" s="12"/>
      <c r="E80" s="12"/>
      <c r="F80" s="87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47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x14ac:dyDescent="0.35">
      <c r="A81" s="12"/>
      <c r="B81" s="12"/>
      <c r="C81" s="12" t="s">
        <v>66</v>
      </c>
      <c r="D81" s="12"/>
      <c r="E81" s="12"/>
      <c r="F81" s="87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47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</row>
    <row r="82" spans="1:60" x14ac:dyDescent="0.35">
      <c r="A82" s="12"/>
      <c r="B82" s="12"/>
      <c r="C82" s="12" t="s">
        <v>67</v>
      </c>
      <c r="D82" s="12"/>
      <c r="E82" s="12"/>
      <c r="F82" s="42">
        <f>[2]DETT_CE!P49</f>
        <v>0</v>
      </c>
      <c r="G82" s="52">
        <f>[2]DETT_CE!Q49</f>
        <v>0</v>
      </c>
      <c r="H82" s="17">
        <f>[2]DETT_CE!R49</f>
        <v>0</v>
      </c>
      <c r="I82" s="52">
        <f>[2]DETT_CE!S49</f>
        <v>0</v>
      </c>
      <c r="J82" s="17">
        <f>[2]DETT_CE!T49</f>
        <v>0</v>
      </c>
      <c r="K82" s="52">
        <f>[2]DETT_CE!U49</f>
        <v>0</v>
      </c>
      <c r="L82" s="52">
        <f>[2]DETT_CE!V49</f>
        <v>0</v>
      </c>
      <c r="M82" s="52">
        <f>[2]DETT_CE!W49</f>
        <v>0</v>
      </c>
      <c r="N82" s="17">
        <f>[2]DETT_CE!X49</f>
        <v>0</v>
      </c>
      <c r="O82" s="10"/>
      <c r="P82" s="17"/>
      <c r="Q82" s="17">
        <f>[2]DETT_CE!Y49</f>
        <v>0</v>
      </c>
      <c r="R82" s="17">
        <f>[2]DETT_CE!Z49</f>
        <v>0</v>
      </c>
      <c r="S82" s="96"/>
      <c r="T82" s="47">
        <f>SUM(F82:S82)</f>
        <v>0</v>
      </c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</row>
    <row r="83" spans="1:60" x14ac:dyDescent="0.35">
      <c r="A83" s="12"/>
      <c r="B83" s="12"/>
      <c r="C83" s="12" t="s">
        <v>68</v>
      </c>
      <c r="D83" s="12"/>
      <c r="E83" s="12"/>
      <c r="F83" s="42">
        <f>[2]DETT_CE!P50</f>
        <v>0</v>
      </c>
      <c r="G83" s="52">
        <f>[2]DETT_CE!Q50</f>
        <v>0</v>
      </c>
      <c r="H83" s="17">
        <f>[2]DETT_CE!R50</f>
        <v>0</v>
      </c>
      <c r="I83" s="52">
        <f>[2]DETT_CE!S50</f>
        <v>0</v>
      </c>
      <c r="J83" s="17">
        <f>[2]DETT_CE!T50</f>
        <v>0</v>
      </c>
      <c r="K83" s="52">
        <f>[2]DETT_CE!U50</f>
        <v>0</v>
      </c>
      <c r="L83" s="52">
        <f>[2]DETT_CE!V50</f>
        <v>0</v>
      </c>
      <c r="M83" s="17"/>
      <c r="N83" s="17">
        <f>[2]DETT_CE!X50</f>
        <v>0</v>
      </c>
      <c r="O83" s="17"/>
      <c r="P83" s="17"/>
      <c r="Q83" s="17">
        <f>[2]DETT_CE!Y50</f>
        <v>0</v>
      </c>
      <c r="R83" s="17">
        <f>[2]DETT_CE!Z50</f>
        <v>0</v>
      </c>
      <c r="S83" s="88"/>
      <c r="T83" s="47">
        <f>SUM(F83:S83)</f>
        <v>0</v>
      </c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</row>
    <row r="84" spans="1:60" x14ac:dyDescent="0.35">
      <c r="A84" s="12"/>
      <c r="B84" s="12"/>
      <c r="C84" s="12"/>
      <c r="D84" s="15" t="s">
        <v>69</v>
      </c>
      <c r="E84" s="12"/>
      <c r="F84" s="42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47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x14ac:dyDescent="0.35">
      <c r="A85" s="12"/>
      <c r="B85" s="12"/>
      <c r="C85" s="12"/>
      <c r="D85" s="12"/>
      <c r="E85" s="11" t="s">
        <v>70</v>
      </c>
      <c r="F85" s="47">
        <f>SUM(F70:F84)</f>
        <v>0</v>
      </c>
      <c r="G85" s="49">
        <f t="shared" ref="G85:R85" si="5">SUM(G70:G84)</f>
        <v>0</v>
      </c>
      <c r="H85" s="22">
        <f t="shared" si="5"/>
        <v>0</v>
      </c>
      <c r="I85" s="49">
        <f t="shared" si="5"/>
        <v>0</v>
      </c>
      <c r="J85" s="22">
        <f t="shared" si="5"/>
        <v>0</v>
      </c>
      <c r="K85" s="49">
        <f t="shared" si="5"/>
        <v>0</v>
      </c>
      <c r="L85" s="49">
        <f t="shared" si="5"/>
        <v>0</v>
      </c>
      <c r="M85" s="49">
        <f t="shared" si="5"/>
        <v>0</v>
      </c>
      <c r="N85" s="22">
        <f t="shared" si="5"/>
        <v>0</v>
      </c>
      <c r="O85" s="49">
        <f t="shared" si="5"/>
        <v>0</v>
      </c>
      <c r="P85" s="49">
        <f t="shared" si="5"/>
        <v>0</v>
      </c>
      <c r="Q85" s="22">
        <f t="shared" si="5"/>
        <v>0</v>
      </c>
      <c r="R85" s="22">
        <f t="shared" si="5"/>
        <v>0</v>
      </c>
      <c r="S85" s="49">
        <f>SUM(S70:S84)</f>
        <v>0</v>
      </c>
      <c r="T85" s="47">
        <f>SUM(F85:S85)</f>
        <v>0</v>
      </c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x14ac:dyDescent="0.35">
      <c r="A86" s="12"/>
      <c r="B86" s="12"/>
      <c r="C86" s="12"/>
      <c r="D86" s="12"/>
      <c r="E86" s="11"/>
      <c r="F86" s="47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47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</row>
    <row r="87" spans="1:60" x14ac:dyDescent="0.35">
      <c r="A87" s="11" t="s">
        <v>24</v>
      </c>
      <c r="B87" s="11" t="s">
        <v>71</v>
      </c>
      <c r="C87" s="11"/>
      <c r="D87" s="11"/>
      <c r="E87" s="11"/>
      <c r="F87" s="43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3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</row>
    <row r="88" spans="1:60" x14ac:dyDescent="0.35">
      <c r="A88" s="12"/>
      <c r="B88" s="12" t="s">
        <v>72</v>
      </c>
      <c r="C88" s="12"/>
      <c r="D88" s="12"/>
      <c r="E88" s="12"/>
      <c r="F88" s="43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3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</row>
    <row r="89" spans="1:60" x14ac:dyDescent="0.35">
      <c r="A89" s="12"/>
      <c r="B89" s="12">
        <v>1</v>
      </c>
      <c r="C89" s="12" t="s">
        <v>73</v>
      </c>
      <c r="D89" s="12"/>
      <c r="E89" s="12"/>
      <c r="F89" s="43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3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</row>
    <row r="90" spans="1:60" x14ac:dyDescent="0.35">
      <c r="A90" s="12"/>
      <c r="B90" s="12">
        <v>2</v>
      </c>
      <c r="C90" s="12" t="s">
        <v>74</v>
      </c>
      <c r="D90" s="12"/>
      <c r="E90" s="12"/>
      <c r="F90" s="43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3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</row>
    <row r="91" spans="1:60" x14ac:dyDescent="0.35">
      <c r="A91" s="12"/>
      <c r="B91" s="12">
        <v>3</v>
      </c>
      <c r="C91" s="12" t="s">
        <v>75</v>
      </c>
      <c r="D91" s="12"/>
      <c r="E91" s="12"/>
      <c r="F91" s="43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3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</row>
    <row r="92" spans="1:60" x14ac:dyDescent="0.35">
      <c r="A92" s="12"/>
      <c r="B92" s="12">
        <v>4</v>
      </c>
      <c r="C92" s="12" t="s">
        <v>76</v>
      </c>
      <c r="D92" s="12"/>
      <c r="E92" s="12"/>
      <c r="F92" s="43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3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</row>
    <row r="93" spans="1:60" x14ac:dyDescent="0.35">
      <c r="A93" s="12"/>
      <c r="B93" s="12">
        <v>5</v>
      </c>
      <c r="C93" s="12" t="s">
        <v>77</v>
      </c>
      <c r="D93" s="12"/>
      <c r="E93" s="12"/>
      <c r="F93" s="43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3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</row>
    <row r="94" spans="1:60" x14ac:dyDescent="0.35">
      <c r="A94" s="12"/>
      <c r="B94" s="12"/>
      <c r="C94" s="12"/>
      <c r="D94" s="12"/>
      <c r="E94" s="12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3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</row>
    <row r="95" spans="1:60" x14ac:dyDescent="0.35">
      <c r="A95" s="11" t="s">
        <v>78</v>
      </c>
      <c r="B95" s="11" t="s">
        <v>79</v>
      </c>
      <c r="C95" s="11"/>
      <c r="D95" s="11"/>
      <c r="E95" s="11"/>
      <c r="F95" s="43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3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</row>
    <row r="96" spans="1:60" x14ac:dyDescent="0.35">
      <c r="A96" s="12"/>
      <c r="B96" s="12">
        <v>1</v>
      </c>
      <c r="C96" s="12" t="s">
        <v>80</v>
      </c>
      <c r="D96" s="12"/>
      <c r="E96" s="12"/>
      <c r="F96" s="43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3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</row>
    <row r="97" spans="1:60" x14ac:dyDescent="0.35">
      <c r="A97" s="12"/>
      <c r="B97" s="12"/>
      <c r="C97" s="12" t="s">
        <v>29</v>
      </c>
      <c r="D97" s="12" t="s">
        <v>81</v>
      </c>
      <c r="E97" s="12"/>
      <c r="F97" s="43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3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</row>
    <row r="98" spans="1:60" x14ac:dyDescent="0.35">
      <c r="A98" s="12"/>
      <c r="B98" s="12"/>
      <c r="C98" s="12" t="s">
        <v>31</v>
      </c>
      <c r="D98" s="12" t="s">
        <v>82</v>
      </c>
      <c r="E98" s="12"/>
      <c r="F98" s="43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3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</row>
    <row r="99" spans="1:60" x14ac:dyDescent="0.35">
      <c r="A99" s="12"/>
      <c r="B99" s="12"/>
      <c r="C99" s="12"/>
      <c r="D99" s="12" t="s">
        <v>83</v>
      </c>
      <c r="E99" s="12"/>
      <c r="F99" s="43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3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</row>
    <row r="100" spans="1:60" x14ac:dyDescent="0.35">
      <c r="A100" s="12"/>
      <c r="B100" s="12"/>
      <c r="C100" s="12" t="s">
        <v>33</v>
      </c>
      <c r="D100" s="12" t="s">
        <v>84</v>
      </c>
      <c r="E100" s="12"/>
      <c r="F100" s="43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3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</row>
    <row r="101" spans="1:60" x14ac:dyDescent="0.35">
      <c r="A101" s="12"/>
      <c r="B101" s="12">
        <v>2</v>
      </c>
      <c r="C101" s="12" t="s">
        <v>85</v>
      </c>
      <c r="D101" s="12"/>
      <c r="E101" s="12"/>
      <c r="F101" s="43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3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</row>
    <row r="102" spans="1:60" x14ac:dyDescent="0.35">
      <c r="A102" s="12"/>
      <c r="B102" s="12">
        <v>3</v>
      </c>
      <c r="C102" s="12" t="s">
        <v>86</v>
      </c>
      <c r="D102" s="12"/>
      <c r="E102" s="12"/>
      <c r="F102" s="43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3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</row>
    <row r="103" spans="1:60" x14ac:dyDescent="0.35">
      <c r="A103" s="12"/>
      <c r="B103" s="12"/>
      <c r="C103" s="12"/>
      <c r="D103" s="12"/>
      <c r="E103" s="12"/>
      <c r="F103" s="42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47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</row>
    <row r="104" spans="1:60" x14ac:dyDescent="0.35">
      <c r="A104" s="12"/>
      <c r="B104" s="12"/>
      <c r="C104" s="12"/>
      <c r="D104" s="12"/>
      <c r="E104" s="11" t="s">
        <v>87</v>
      </c>
      <c r="F104" s="47">
        <f>F68+F85</f>
        <v>0</v>
      </c>
      <c r="G104" s="49">
        <f t="shared" ref="G104:T104" si="6">G68+G85</f>
        <v>0</v>
      </c>
      <c r="H104" s="22">
        <f t="shared" si="6"/>
        <v>0</v>
      </c>
      <c r="I104" s="49">
        <f t="shared" si="6"/>
        <v>0</v>
      </c>
      <c r="J104" s="49">
        <f t="shared" si="6"/>
        <v>0</v>
      </c>
      <c r="K104" s="49">
        <f t="shared" si="6"/>
        <v>0</v>
      </c>
      <c r="L104" s="49">
        <f t="shared" si="6"/>
        <v>0</v>
      </c>
      <c r="M104" s="49">
        <f t="shared" si="6"/>
        <v>0</v>
      </c>
      <c r="N104" s="22">
        <f t="shared" si="6"/>
        <v>0</v>
      </c>
      <c r="O104" s="49">
        <f t="shared" si="6"/>
        <v>0</v>
      </c>
      <c r="P104" s="49">
        <f t="shared" si="6"/>
        <v>0</v>
      </c>
      <c r="Q104" s="22">
        <f t="shared" si="6"/>
        <v>0</v>
      </c>
      <c r="R104" s="22">
        <f t="shared" si="6"/>
        <v>0</v>
      </c>
      <c r="S104" s="49">
        <f t="shared" si="6"/>
        <v>0</v>
      </c>
      <c r="T104" s="47">
        <f t="shared" si="6"/>
        <v>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</row>
    <row r="105" spans="1:60" x14ac:dyDescent="0.35">
      <c r="A105" s="12"/>
      <c r="B105" s="12"/>
      <c r="C105" s="12"/>
      <c r="D105" s="12"/>
      <c r="E105" s="11"/>
      <c r="F105" s="47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47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</row>
    <row r="106" spans="1:60" x14ac:dyDescent="0.35">
      <c r="A106" s="11" t="s">
        <v>88</v>
      </c>
      <c r="B106" s="11"/>
      <c r="C106" s="11"/>
      <c r="D106" s="11"/>
      <c r="E106" s="11"/>
      <c r="F106" s="84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47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</row>
    <row r="107" spans="1:60" x14ac:dyDescent="0.35">
      <c r="A107" s="12" t="s">
        <v>89</v>
      </c>
      <c r="B107" s="12"/>
      <c r="C107" s="12"/>
      <c r="D107" s="12"/>
      <c r="E107" s="12"/>
      <c r="F107" s="45"/>
      <c r="G107" s="46">
        <f>[2]CRITERI_SP!D126</f>
        <v>530.19000000000005</v>
      </c>
      <c r="H107" s="46"/>
      <c r="I107" s="46">
        <f>[2]CRITERI_SP!D129</f>
        <v>10970.07</v>
      </c>
      <c r="J107" s="46">
        <f>[2]CRITERI_SP!D130</f>
        <v>62340.82</v>
      </c>
      <c r="K107" s="46"/>
      <c r="L107" s="46"/>
      <c r="M107" s="46"/>
      <c r="N107" s="46"/>
      <c r="O107" s="46">
        <f>[2]CRITERI_SP!D131</f>
        <v>0</v>
      </c>
      <c r="P107" s="85"/>
      <c r="Q107" s="85"/>
      <c r="R107" s="85"/>
      <c r="S107" s="85"/>
      <c r="T107" s="47">
        <f>SUM(F107:S107)</f>
        <v>73841.08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</row>
    <row r="108" spans="1:60" x14ac:dyDescent="0.35">
      <c r="A108" s="12"/>
      <c r="B108" s="12"/>
      <c r="C108" s="12"/>
      <c r="D108" s="12"/>
      <c r="E108" s="12"/>
      <c r="F108" s="87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47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</row>
    <row r="109" spans="1:60" s="25" customFormat="1" ht="20" x14ac:dyDescent="0.4">
      <c r="A109" s="58"/>
      <c r="B109" s="58"/>
      <c r="C109" s="58"/>
      <c r="D109" s="58"/>
      <c r="E109" s="59" t="s">
        <v>90</v>
      </c>
      <c r="F109" s="60">
        <f>F56+F104+F107</f>
        <v>1885.2820000000002</v>
      </c>
      <c r="G109" s="61">
        <f>G56+G104+G107</f>
        <v>9771.8160000000007</v>
      </c>
      <c r="H109" s="61">
        <f>H56+H104+H107</f>
        <v>13214.5</v>
      </c>
      <c r="I109" s="61">
        <f>I56+I104+I107</f>
        <v>6295153.9518410023</v>
      </c>
      <c r="J109" s="61">
        <f t="shared" ref="J109:R109" si="7">J56+J104+J107+J22</f>
        <v>172727.64600000001</v>
      </c>
      <c r="K109" s="97">
        <f t="shared" si="7"/>
        <v>0</v>
      </c>
      <c r="L109" s="61">
        <f t="shared" si="7"/>
        <v>0</v>
      </c>
      <c r="M109" s="61">
        <f t="shared" si="7"/>
        <v>2388.866</v>
      </c>
      <c r="N109" s="61">
        <f t="shared" si="7"/>
        <v>1398.5699999999997</v>
      </c>
      <c r="O109" s="61">
        <f t="shared" si="7"/>
        <v>1416.52</v>
      </c>
      <c r="P109" s="97">
        <f t="shared" si="7"/>
        <v>0</v>
      </c>
      <c r="Q109" s="61">
        <f t="shared" si="7"/>
        <v>1304.6499999999999</v>
      </c>
      <c r="R109" s="61">
        <f t="shared" si="7"/>
        <v>0</v>
      </c>
      <c r="S109" s="97">
        <f>S56+S104+S107+S22</f>
        <v>0</v>
      </c>
      <c r="T109" s="63">
        <f>SUM(F109:S109)</f>
        <v>6499261.8018410029</v>
      </c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</row>
    <row r="110" spans="1:60" ht="44.25" customHeight="1" x14ac:dyDescent="0.35">
      <c r="A110" s="6" t="s">
        <v>91</v>
      </c>
      <c r="B110" s="7"/>
      <c r="C110" s="7"/>
      <c r="D110" s="8"/>
      <c r="E110" s="66"/>
      <c r="F110" s="67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9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</row>
    <row r="111" spans="1:60" ht="15.75" customHeight="1" x14ac:dyDescent="0.35">
      <c r="A111" s="27"/>
      <c r="B111" s="28"/>
      <c r="C111" s="28"/>
      <c r="D111" s="29"/>
      <c r="E111" s="30"/>
      <c r="F111" s="42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47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</row>
    <row r="112" spans="1:60" x14ac:dyDescent="0.35">
      <c r="A112" s="11" t="s">
        <v>92</v>
      </c>
      <c r="B112" s="11"/>
      <c r="C112" s="11"/>
      <c r="D112" s="11"/>
      <c r="E112" s="11"/>
      <c r="F112" s="43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3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</row>
    <row r="113" spans="1:60" x14ac:dyDescent="0.35">
      <c r="A113" s="11" t="s">
        <v>4</v>
      </c>
      <c r="B113" s="11" t="s">
        <v>93</v>
      </c>
      <c r="C113" s="11"/>
      <c r="D113" s="11"/>
      <c r="E113" s="31"/>
      <c r="F113" s="43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3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</row>
    <row r="114" spans="1:60" x14ac:dyDescent="0.35">
      <c r="A114" s="11" t="s">
        <v>16</v>
      </c>
      <c r="B114" s="11" t="s">
        <v>94</v>
      </c>
      <c r="C114" s="11"/>
      <c r="D114" s="11"/>
      <c r="E114" s="11"/>
      <c r="F114" s="43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3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</row>
    <row r="115" spans="1:60" x14ac:dyDescent="0.35">
      <c r="A115" s="11" t="s">
        <v>24</v>
      </c>
      <c r="B115" s="11" t="s">
        <v>95</v>
      </c>
      <c r="C115" s="11"/>
      <c r="D115" s="11"/>
      <c r="E115" s="11"/>
      <c r="F115" s="43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3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</row>
    <row r="116" spans="1:60" x14ac:dyDescent="0.35">
      <c r="A116" s="11" t="s">
        <v>78</v>
      </c>
      <c r="B116" s="11" t="s">
        <v>96</v>
      </c>
      <c r="C116" s="11"/>
      <c r="D116" s="11"/>
      <c r="E116" s="13"/>
      <c r="F116" s="43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3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</row>
    <row r="117" spans="1:60" x14ac:dyDescent="0.35">
      <c r="A117" s="11" t="s">
        <v>97</v>
      </c>
      <c r="B117" s="11" t="s">
        <v>94</v>
      </c>
      <c r="C117" s="11"/>
      <c r="D117" s="11"/>
      <c r="E117" s="11"/>
      <c r="F117" s="43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3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</row>
    <row r="118" spans="1:60" x14ac:dyDescent="0.35">
      <c r="A118" s="11" t="s">
        <v>98</v>
      </c>
      <c r="B118" s="11" t="s">
        <v>99</v>
      </c>
      <c r="C118" s="11"/>
      <c r="D118" s="11"/>
      <c r="E118" s="11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3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</row>
    <row r="119" spans="1:60" x14ac:dyDescent="0.35">
      <c r="A119" s="12"/>
      <c r="B119" s="12" t="s">
        <v>100</v>
      </c>
      <c r="C119" s="12" t="s">
        <v>101</v>
      </c>
      <c r="D119" s="12"/>
      <c r="E119" s="12"/>
      <c r="F119" s="43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3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</row>
    <row r="120" spans="1:60" x14ac:dyDescent="0.35">
      <c r="A120" s="12"/>
      <c r="B120" s="12" t="s">
        <v>31</v>
      </c>
      <c r="C120" s="12" t="s">
        <v>102</v>
      </c>
      <c r="D120" s="12"/>
      <c r="E120" s="12"/>
      <c r="F120" s="43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3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</row>
    <row r="121" spans="1:60" x14ac:dyDescent="0.35">
      <c r="A121" s="12"/>
      <c r="B121" s="12" t="s">
        <v>33</v>
      </c>
      <c r="C121" s="12" t="s">
        <v>103</v>
      </c>
      <c r="D121" s="12"/>
      <c r="E121" s="12"/>
      <c r="F121" s="43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3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</row>
    <row r="122" spans="1:60" x14ac:dyDescent="0.35">
      <c r="A122" s="12"/>
      <c r="B122" s="12"/>
      <c r="C122" s="12"/>
      <c r="D122" s="12"/>
      <c r="E122" s="11" t="s">
        <v>104</v>
      </c>
      <c r="F122" s="4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3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</row>
    <row r="123" spans="1:60" x14ac:dyDescent="0.35">
      <c r="A123" s="11" t="s">
        <v>105</v>
      </c>
      <c r="B123" s="11" t="s">
        <v>106</v>
      </c>
      <c r="C123" s="11"/>
      <c r="D123" s="11"/>
      <c r="E123" s="11"/>
      <c r="F123" s="43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3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</row>
    <row r="124" spans="1:60" x14ac:dyDescent="0.35">
      <c r="A124" s="12"/>
      <c r="B124" s="12" t="s">
        <v>100</v>
      </c>
      <c r="C124" s="12" t="s">
        <v>107</v>
      </c>
      <c r="D124" s="12"/>
      <c r="E124" s="12"/>
      <c r="F124" s="43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3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</row>
    <row r="125" spans="1:60" x14ac:dyDescent="0.35">
      <c r="A125" s="12"/>
      <c r="B125" s="12" t="s">
        <v>31</v>
      </c>
      <c r="C125" s="12" t="s">
        <v>103</v>
      </c>
      <c r="D125" s="12" t="s">
        <v>108</v>
      </c>
      <c r="E125" s="12"/>
      <c r="F125" s="43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3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</row>
    <row r="126" spans="1:60" x14ac:dyDescent="0.35">
      <c r="A126" s="12"/>
      <c r="B126" s="12"/>
      <c r="C126" s="12"/>
      <c r="D126" s="12" t="s">
        <v>109</v>
      </c>
      <c r="E126" s="12"/>
      <c r="F126" s="43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3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</row>
    <row r="127" spans="1:60" x14ac:dyDescent="0.35">
      <c r="A127" s="12"/>
      <c r="B127" s="12"/>
      <c r="C127" s="12"/>
      <c r="D127" s="12" t="s">
        <v>110</v>
      </c>
      <c r="E127" s="12"/>
      <c r="F127" s="43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3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</row>
    <row r="128" spans="1:60" x14ac:dyDescent="0.35">
      <c r="A128" s="12"/>
      <c r="B128" s="12"/>
      <c r="C128" s="12"/>
      <c r="D128" s="12"/>
      <c r="E128" s="12"/>
      <c r="F128" s="43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3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</row>
    <row r="129" spans="1:60" x14ac:dyDescent="0.35">
      <c r="A129" s="11" t="s">
        <v>111</v>
      </c>
      <c r="B129" s="11" t="s">
        <v>112</v>
      </c>
      <c r="C129" s="11"/>
      <c r="D129" s="11"/>
      <c r="E129" s="11"/>
      <c r="F129" s="43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3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</row>
    <row r="130" spans="1:60" x14ac:dyDescent="0.35">
      <c r="A130" s="11" t="s">
        <v>113</v>
      </c>
      <c r="B130" s="11" t="s">
        <v>114</v>
      </c>
      <c r="C130" s="11"/>
      <c r="D130" s="11"/>
      <c r="E130" s="11"/>
      <c r="F130" s="43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3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</row>
    <row r="131" spans="1:60" x14ac:dyDescent="0.35">
      <c r="A131" s="11"/>
      <c r="B131" s="11"/>
      <c r="C131" s="11" t="s">
        <v>115</v>
      </c>
      <c r="D131" s="11"/>
      <c r="E131" s="11"/>
      <c r="F131" s="43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3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</row>
    <row r="132" spans="1:60" x14ac:dyDescent="0.35">
      <c r="A132" s="11" t="s">
        <v>116</v>
      </c>
      <c r="B132" s="11"/>
      <c r="C132" s="11"/>
      <c r="D132" s="11"/>
      <c r="E132" s="11"/>
      <c r="F132" s="43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3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</row>
    <row r="133" spans="1:60" x14ac:dyDescent="0.35">
      <c r="A133" s="12">
        <v>1</v>
      </c>
      <c r="B133" s="12" t="s">
        <v>117</v>
      </c>
      <c r="C133" s="12"/>
      <c r="D133" s="12"/>
      <c r="E133" s="12"/>
      <c r="F133" s="43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3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</row>
    <row r="134" spans="1:60" x14ac:dyDescent="0.35">
      <c r="A134" s="12">
        <v>2</v>
      </c>
      <c r="B134" s="12" t="s">
        <v>118</v>
      </c>
      <c r="C134" s="12"/>
      <c r="D134" s="12"/>
      <c r="E134" s="32"/>
      <c r="F134" s="43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3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</row>
    <row r="135" spans="1:60" x14ac:dyDescent="0.35">
      <c r="A135" s="33">
        <v>3</v>
      </c>
      <c r="B135" s="33" t="s">
        <v>119</v>
      </c>
      <c r="C135" s="33"/>
      <c r="D135" s="33"/>
      <c r="E135" s="33"/>
      <c r="F135" s="98">
        <f>[2]DETT_CE!P51</f>
        <v>0</v>
      </c>
      <c r="G135" s="46"/>
      <c r="H135" s="46">
        <f>[2]DETT_CE!R51</f>
        <v>0</v>
      </c>
      <c r="I135" s="46"/>
      <c r="J135" s="46">
        <f>[2]DETT_CE!T51</f>
        <v>0</v>
      </c>
      <c r="K135" s="46"/>
      <c r="L135" s="46"/>
      <c r="M135" s="46"/>
      <c r="N135" s="46">
        <f>[2]DETT_CE!X51</f>
        <v>0</v>
      </c>
      <c r="O135" s="46"/>
      <c r="P135" s="17">
        <f>[2]CRITERI_SP!D198+0.12</f>
        <v>4086.4799999999996</v>
      </c>
      <c r="Q135" s="46">
        <f>[2]DETT_CE!Y51</f>
        <v>0</v>
      </c>
      <c r="R135" s="46">
        <f>[2]CRITERI_SP!D197</f>
        <v>5480</v>
      </c>
      <c r="S135" s="46"/>
      <c r="T135" s="47">
        <f>SUM(F135:S135)</f>
        <v>9566.48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</row>
    <row r="136" spans="1:60" x14ac:dyDescent="0.35">
      <c r="A136" s="12"/>
      <c r="B136" s="33"/>
      <c r="C136" s="33"/>
      <c r="D136" s="33"/>
      <c r="E136" s="33"/>
      <c r="F136" s="87"/>
      <c r="G136" s="88"/>
      <c r="H136" s="88"/>
      <c r="I136" s="88"/>
      <c r="J136" s="88"/>
      <c r="K136" s="88"/>
      <c r="L136" s="88"/>
      <c r="M136" s="88"/>
      <c r="N136" s="88"/>
      <c r="R136" s="17"/>
      <c r="S136" s="88"/>
      <c r="T136" s="47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</row>
    <row r="137" spans="1:60" x14ac:dyDescent="0.35">
      <c r="A137" s="11" t="s">
        <v>120</v>
      </c>
      <c r="B137" s="11"/>
      <c r="C137" s="11"/>
      <c r="D137" s="11"/>
      <c r="E137" s="11"/>
      <c r="F137" s="4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48">
        <f>SUM(F137:S137)</f>
        <v>0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</row>
    <row r="138" spans="1:60" x14ac:dyDescent="0.35">
      <c r="A138" s="11" t="s">
        <v>121</v>
      </c>
      <c r="B138" s="11"/>
      <c r="C138" s="11"/>
      <c r="D138" s="11"/>
      <c r="E138" s="11"/>
      <c r="F138" s="87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5"/>
      <c r="S138" s="88"/>
      <c r="T138" s="99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</row>
    <row r="139" spans="1:60" x14ac:dyDescent="0.35">
      <c r="A139" s="11" t="s">
        <v>122</v>
      </c>
      <c r="B139" s="11"/>
      <c r="C139" s="11"/>
      <c r="D139" s="11"/>
      <c r="E139" s="11"/>
      <c r="F139" s="87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47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</row>
    <row r="140" spans="1:60" x14ac:dyDescent="0.35">
      <c r="A140" s="15" t="s">
        <v>123</v>
      </c>
      <c r="B140" s="12"/>
      <c r="C140" s="12"/>
      <c r="D140" s="12"/>
      <c r="E140" s="12"/>
      <c r="F140" s="87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47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</row>
    <row r="141" spans="1:60" x14ac:dyDescent="0.35">
      <c r="A141" s="12">
        <v>1</v>
      </c>
      <c r="B141" s="12" t="s">
        <v>124</v>
      </c>
      <c r="C141" s="12"/>
      <c r="D141" s="12"/>
      <c r="E141" s="12"/>
      <c r="F141" s="43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3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</row>
    <row r="142" spans="1:60" x14ac:dyDescent="0.35">
      <c r="A142" s="12">
        <v>2</v>
      </c>
      <c r="B142" s="12" t="s">
        <v>94</v>
      </c>
      <c r="C142" s="12"/>
      <c r="D142" s="12"/>
      <c r="E142" s="12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3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</row>
    <row r="143" spans="1:60" x14ac:dyDescent="0.35">
      <c r="A143" s="12">
        <v>3</v>
      </c>
      <c r="B143" s="12" t="s">
        <v>125</v>
      </c>
      <c r="C143" s="12"/>
      <c r="D143" s="12"/>
      <c r="E143" s="12"/>
      <c r="F143" s="43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3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</row>
    <row r="144" spans="1:60" x14ac:dyDescent="0.35">
      <c r="A144" s="12"/>
      <c r="B144" s="12" t="s">
        <v>100</v>
      </c>
      <c r="C144" s="12" t="s">
        <v>81</v>
      </c>
      <c r="D144" s="12"/>
      <c r="E144" s="12"/>
      <c r="F144" s="43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3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</row>
    <row r="145" spans="1:60" x14ac:dyDescent="0.35">
      <c r="A145" s="12"/>
      <c r="B145" s="12" t="s">
        <v>31</v>
      </c>
      <c r="C145" s="12" t="s">
        <v>82</v>
      </c>
      <c r="D145" s="12"/>
      <c r="E145" s="12"/>
      <c r="F145" s="43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3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</row>
    <row r="146" spans="1:60" x14ac:dyDescent="0.35">
      <c r="A146" s="12"/>
      <c r="B146" s="12" t="s">
        <v>33</v>
      </c>
      <c r="C146" s="12" t="s">
        <v>84</v>
      </c>
      <c r="D146" s="12"/>
      <c r="E146" s="12"/>
      <c r="F146" s="43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3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</row>
    <row r="147" spans="1:60" x14ac:dyDescent="0.35">
      <c r="A147" s="12">
        <v>4</v>
      </c>
      <c r="B147" s="12" t="s">
        <v>126</v>
      </c>
      <c r="C147" s="12"/>
      <c r="D147" s="12"/>
      <c r="E147" s="12"/>
      <c r="F147" s="43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3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</row>
    <row r="148" spans="1:60" x14ac:dyDescent="0.35">
      <c r="A148" s="12"/>
      <c r="B148" s="12" t="s">
        <v>127</v>
      </c>
      <c r="C148" s="12"/>
      <c r="D148" s="12"/>
      <c r="E148" s="12"/>
      <c r="F148" s="43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3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</row>
    <row r="149" spans="1:60" x14ac:dyDescent="0.35">
      <c r="A149" s="12"/>
      <c r="B149" s="12" t="s">
        <v>128</v>
      </c>
      <c r="C149" s="12"/>
      <c r="D149" s="12"/>
      <c r="E149" s="12"/>
      <c r="F149" s="43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3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</row>
    <row r="150" spans="1:60" x14ac:dyDescent="0.35">
      <c r="A150" s="12">
        <v>5</v>
      </c>
      <c r="B150" s="12" t="s">
        <v>129</v>
      </c>
      <c r="C150" s="12"/>
      <c r="D150" s="12"/>
      <c r="E150" s="12"/>
      <c r="F150" s="87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47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</row>
    <row r="151" spans="1:60" x14ac:dyDescent="0.35">
      <c r="A151" s="12"/>
      <c r="B151" s="15" t="s">
        <v>130</v>
      </c>
      <c r="C151" s="12"/>
      <c r="D151" s="12"/>
      <c r="E151" s="12"/>
      <c r="F151" s="87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47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</row>
    <row r="152" spans="1:60" x14ac:dyDescent="0.35">
      <c r="A152" s="12">
        <v>6</v>
      </c>
      <c r="B152" s="12" t="s">
        <v>131</v>
      </c>
      <c r="C152" s="12"/>
      <c r="D152" s="12"/>
      <c r="E152" s="12"/>
      <c r="F152" s="42">
        <f>[2]DETT_CE!P42</f>
        <v>36341.10877246334</v>
      </c>
      <c r="G152" s="17">
        <f>[2]DETT_CE!Q42</f>
        <v>17292.094576810861</v>
      </c>
      <c r="H152" s="17">
        <f>[2]DETT_CE!R42</f>
        <v>1044.6911854212451</v>
      </c>
      <c r="I152" s="17">
        <f>[2]DETT_CE!S42</f>
        <v>29997.713025293197</v>
      </c>
      <c r="J152" s="17">
        <f>[2]DETT_CE!T42</f>
        <v>87294.234952417275</v>
      </c>
      <c r="K152" s="17">
        <f>[2]DETT_CE!U42</f>
        <v>0</v>
      </c>
      <c r="L152" s="52">
        <f>[2]DETT_CE!V42</f>
        <v>0</v>
      </c>
      <c r="M152" s="17">
        <f>[2]DETT_CE!W42</f>
        <v>10116.586753360865</v>
      </c>
      <c r="N152" s="17">
        <f>[2]DETT_CE!X42</f>
        <v>39207.694229100998</v>
      </c>
      <c r="P152" s="17"/>
      <c r="Q152" s="17">
        <f>[2]DETT_CE!Y42</f>
        <v>87299.381412659277</v>
      </c>
      <c r="R152" s="17">
        <f>[2]DETT_CE!Z42</f>
        <v>12968.495092472967</v>
      </c>
      <c r="S152" s="52">
        <f>[2]DETT_CE!AC42</f>
        <v>0</v>
      </c>
      <c r="T152" s="47">
        <f>SUM(F152:S152)</f>
        <v>321562.00000000012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</row>
    <row r="153" spans="1:60" x14ac:dyDescent="0.35">
      <c r="A153" s="12">
        <v>7</v>
      </c>
      <c r="B153" s="12" t="s">
        <v>132</v>
      </c>
      <c r="C153" s="12"/>
      <c r="D153" s="12"/>
      <c r="E153" s="12"/>
      <c r="F153" s="87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47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</row>
    <row r="154" spans="1:60" x14ac:dyDescent="0.35">
      <c r="A154" s="12">
        <v>8</v>
      </c>
      <c r="B154" s="12" t="s">
        <v>133</v>
      </c>
      <c r="C154" s="12"/>
      <c r="D154" s="12"/>
      <c r="E154" s="12"/>
      <c r="F154" s="87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17">
        <f>[2]CRITERI_SP!D241</f>
        <v>37799</v>
      </c>
      <c r="R154" s="88"/>
      <c r="S154" s="88"/>
      <c r="T154" s="47">
        <f>SUM(F154:S154)</f>
        <v>37799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</row>
    <row r="155" spans="1:60" x14ac:dyDescent="0.35">
      <c r="A155" s="12">
        <v>9</v>
      </c>
      <c r="B155" s="12" t="s">
        <v>134</v>
      </c>
      <c r="C155" s="12"/>
      <c r="D155" s="12"/>
      <c r="E155" s="12"/>
      <c r="F155" s="87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47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</row>
    <row r="156" spans="1:60" x14ac:dyDescent="0.35">
      <c r="A156" s="12">
        <v>10</v>
      </c>
      <c r="B156" s="12" t="s">
        <v>135</v>
      </c>
      <c r="C156" s="12"/>
      <c r="D156" s="12"/>
      <c r="E156" s="12"/>
      <c r="F156" s="87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47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</row>
    <row r="157" spans="1:60" x14ac:dyDescent="0.35">
      <c r="A157" s="12"/>
      <c r="B157" s="12" t="s">
        <v>100</v>
      </c>
      <c r="C157" s="12" t="s">
        <v>136</v>
      </c>
      <c r="D157" s="12"/>
      <c r="E157" s="12"/>
      <c r="F157" s="87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47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</row>
    <row r="158" spans="1:60" x14ac:dyDescent="0.35">
      <c r="A158" s="12"/>
      <c r="B158" s="12" t="s">
        <v>31</v>
      </c>
      <c r="C158" s="12" t="s">
        <v>137</v>
      </c>
      <c r="D158" s="12"/>
      <c r="E158" s="12"/>
      <c r="F158" s="87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4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</row>
    <row r="159" spans="1:60" x14ac:dyDescent="0.35">
      <c r="A159" s="12"/>
      <c r="B159" s="12"/>
      <c r="C159" s="12" t="s">
        <v>138</v>
      </c>
      <c r="D159" s="12"/>
      <c r="E159" s="12"/>
      <c r="F159" s="87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47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</row>
    <row r="160" spans="1:60" x14ac:dyDescent="0.35">
      <c r="A160" s="12"/>
      <c r="B160" s="12" t="s">
        <v>33</v>
      </c>
      <c r="C160" s="12" t="s">
        <v>139</v>
      </c>
      <c r="D160" s="12"/>
      <c r="E160" s="12"/>
      <c r="F160" s="87"/>
      <c r="G160" s="88"/>
      <c r="I160" s="17">
        <f>[2]CRITERI_SP!C248</f>
        <v>47471</v>
      </c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47">
        <f>SUM(F160:S160)</f>
        <v>47471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</row>
    <row r="161" spans="1:60" x14ac:dyDescent="0.35">
      <c r="A161" s="12"/>
      <c r="B161" s="12"/>
      <c r="C161" s="12"/>
      <c r="D161" s="12"/>
      <c r="E161" s="34"/>
      <c r="F161" s="87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47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</row>
    <row r="162" spans="1:60" x14ac:dyDescent="0.35">
      <c r="A162" s="12">
        <v>11</v>
      </c>
      <c r="B162" s="12" t="s">
        <v>140</v>
      </c>
      <c r="C162" s="12"/>
      <c r="D162" s="12"/>
      <c r="E162" s="12"/>
      <c r="F162" s="43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3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</row>
    <row r="163" spans="1:60" x14ac:dyDescent="0.35">
      <c r="A163" s="12">
        <v>12</v>
      </c>
      <c r="B163" s="12" t="s">
        <v>141</v>
      </c>
      <c r="C163" s="12"/>
      <c r="D163" s="12"/>
      <c r="E163" s="12"/>
      <c r="F163" s="42">
        <f>[2]DETT_CE!P59</f>
        <v>0</v>
      </c>
      <c r="G163" s="17"/>
      <c r="H163" s="17">
        <f>[2]DETT_CE!R59</f>
        <v>0</v>
      </c>
      <c r="I163" s="17"/>
      <c r="J163" s="17">
        <f>[2]DETT_CE!T59</f>
        <v>0</v>
      </c>
      <c r="K163" s="17"/>
      <c r="L163" s="17"/>
      <c r="M163" s="17"/>
      <c r="N163" s="17">
        <f>[2]DETT_CE!X59</f>
        <v>0</v>
      </c>
      <c r="P163" s="17"/>
      <c r="Q163" s="17">
        <f>[2]DETT_CE!Y59</f>
        <v>0</v>
      </c>
      <c r="R163" s="17">
        <f>[2]DETT_CE!Z59</f>
        <v>0</v>
      </c>
      <c r="S163" s="100"/>
      <c r="T163" s="70">
        <f>SUM(F163:S163)</f>
        <v>0</v>
      </c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</row>
    <row r="164" spans="1:60" x14ac:dyDescent="0.35">
      <c r="A164" s="12">
        <v>13</v>
      </c>
      <c r="B164" s="12" t="s">
        <v>142</v>
      </c>
      <c r="C164" s="12"/>
      <c r="D164" s="12"/>
      <c r="E164" s="12"/>
      <c r="F164" s="42">
        <f>[2]DETT_CE!P52</f>
        <v>0</v>
      </c>
      <c r="G164" s="17"/>
      <c r="H164" s="17">
        <f>[2]DETT_CE!R52</f>
        <v>0</v>
      </c>
      <c r="I164" s="17"/>
      <c r="J164" s="17">
        <f>[2]DETT_CE!T52</f>
        <v>0</v>
      </c>
      <c r="K164" s="17"/>
      <c r="L164" s="17"/>
      <c r="M164" s="17"/>
      <c r="N164" s="17">
        <f>[2]DETT_CE!X52</f>
        <v>0</v>
      </c>
      <c r="O164" s="17"/>
      <c r="P164" s="17"/>
      <c r="Q164" s="17">
        <f>[2]DETT_CE!Y52</f>
        <v>0</v>
      </c>
      <c r="R164" s="17">
        <f>[2]DETT_CE!Z52</f>
        <v>0</v>
      </c>
      <c r="S164" s="88"/>
      <c r="T164" s="47">
        <f>SUM(F164:S164)</f>
        <v>0</v>
      </c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</row>
    <row r="165" spans="1:60" x14ac:dyDescent="0.35">
      <c r="A165" s="12"/>
      <c r="B165" s="12"/>
      <c r="C165" s="12"/>
      <c r="D165" s="12"/>
      <c r="E165" s="11" t="s">
        <v>143</v>
      </c>
      <c r="F165" s="74">
        <f>SUM(F141:F164)</f>
        <v>36341.10877246334</v>
      </c>
      <c r="G165" s="73">
        <f t="shared" ref="G165:S165" si="8">SUM(G141:G164)</f>
        <v>17292.094576810861</v>
      </c>
      <c r="H165" s="73">
        <f t="shared" si="8"/>
        <v>1044.6911854212451</v>
      </c>
      <c r="I165" s="73">
        <f t="shared" si="8"/>
        <v>77468.713025293197</v>
      </c>
      <c r="J165" s="73">
        <f t="shared" si="8"/>
        <v>87294.234952417275</v>
      </c>
      <c r="K165" s="73">
        <f t="shared" si="8"/>
        <v>0</v>
      </c>
      <c r="L165" s="18">
        <f t="shared" si="8"/>
        <v>0</v>
      </c>
      <c r="M165" s="73">
        <f t="shared" si="8"/>
        <v>10116.586753360865</v>
      </c>
      <c r="N165" s="73">
        <f t="shared" si="8"/>
        <v>39207.694229100998</v>
      </c>
      <c r="O165" s="18">
        <f t="shared" si="8"/>
        <v>0</v>
      </c>
      <c r="P165" s="18">
        <f t="shared" si="8"/>
        <v>0</v>
      </c>
      <c r="Q165" s="73">
        <f t="shared" si="8"/>
        <v>125098.38141265928</v>
      </c>
      <c r="R165" s="73">
        <f t="shared" si="8"/>
        <v>12968.495092472967</v>
      </c>
      <c r="S165" s="18">
        <f t="shared" si="8"/>
        <v>0</v>
      </c>
      <c r="T165" s="47">
        <f>SUM(F165:S165)</f>
        <v>406832.00000000012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</row>
    <row r="166" spans="1:60" x14ac:dyDescent="0.35">
      <c r="A166" s="12"/>
      <c r="B166" s="12"/>
      <c r="C166" s="12"/>
      <c r="D166" s="12"/>
      <c r="E166" s="11"/>
      <c r="F166" s="74"/>
      <c r="G166" s="73"/>
      <c r="H166" s="73"/>
      <c r="I166" s="73"/>
      <c r="J166" s="73"/>
      <c r="K166" s="73"/>
      <c r="L166" s="18"/>
      <c r="M166" s="73"/>
      <c r="N166" s="73"/>
      <c r="O166" s="18"/>
      <c r="P166" s="18"/>
      <c r="Q166" s="73"/>
      <c r="R166" s="73"/>
      <c r="S166" s="18"/>
      <c r="T166" s="47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</row>
    <row r="167" spans="1:60" x14ac:dyDescent="0.35">
      <c r="A167" s="11" t="s">
        <v>144</v>
      </c>
      <c r="B167" s="11"/>
      <c r="C167" s="11"/>
      <c r="D167" s="11"/>
      <c r="E167" s="11"/>
      <c r="F167" s="42">
        <f>[2]DETT_CE!P43</f>
        <v>969.7758266726413</v>
      </c>
      <c r="G167" s="17">
        <f>[2]DETT_CE!Q43</f>
        <v>461.4458908814288</v>
      </c>
      <c r="H167" s="17">
        <f>[2]DETT_CE!R43</f>
        <v>27.877967739035412</v>
      </c>
      <c r="I167" s="17">
        <f>[2]DETT_CE!S43</f>
        <v>800.49998280282159</v>
      </c>
      <c r="J167" s="17">
        <f>[2]DETT_CE!T43</f>
        <v>2329.4787012355087</v>
      </c>
      <c r="K167" s="17">
        <f>[2]DETT_CE!U43</f>
        <v>0</v>
      </c>
      <c r="L167" s="17"/>
      <c r="M167" s="17">
        <f>[2]DETT_CE!W43</f>
        <v>269.96483082761512</v>
      </c>
      <c r="N167" s="17">
        <f>[2]DETT_CE!X43</f>
        <v>1046.2717117691632</v>
      </c>
      <c r="O167" s="17">
        <f>[2]DETT_CE!Y43</f>
        <v>2329.6160364160855</v>
      </c>
      <c r="P167" s="17"/>
      <c r="Q167" s="17"/>
      <c r="R167" s="17">
        <f>[2]DETT_CE!Z43</f>
        <v>346.06905165570106</v>
      </c>
      <c r="S167" s="88"/>
      <c r="T167" s="47">
        <f>SUM(F167:S167)</f>
        <v>8581</v>
      </c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</row>
    <row r="168" spans="1:60" x14ac:dyDescent="0.35">
      <c r="A168" s="12" t="s">
        <v>145</v>
      </c>
      <c r="B168" s="12"/>
      <c r="C168" s="12"/>
      <c r="D168" s="12"/>
      <c r="E168" s="12"/>
      <c r="F168" s="87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47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</row>
    <row r="169" spans="1:60" x14ac:dyDescent="0.35">
      <c r="A169" s="12"/>
      <c r="B169" s="12"/>
      <c r="C169" s="12"/>
      <c r="D169" s="12"/>
      <c r="E169" s="12"/>
      <c r="F169" s="87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90"/>
      <c r="T169" s="47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</row>
    <row r="170" spans="1:60" s="25" customFormat="1" ht="20" x14ac:dyDescent="0.4">
      <c r="A170" s="35"/>
      <c r="C170" s="35" t="s">
        <v>146</v>
      </c>
      <c r="D170" s="35"/>
      <c r="E170" s="35"/>
      <c r="F170" s="75">
        <f>F135+F138+F165+F167</f>
        <v>37310.884599135978</v>
      </c>
      <c r="G170" s="76">
        <f t="shared" ref="G170:S170" si="9">G135+G138+G165+G167</f>
        <v>17753.540467692292</v>
      </c>
      <c r="H170" s="76">
        <f t="shared" si="9"/>
        <v>1072.5691531602806</v>
      </c>
      <c r="I170" s="76">
        <f t="shared" si="9"/>
        <v>78269.21300809602</v>
      </c>
      <c r="J170" s="76">
        <f t="shared" si="9"/>
        <v>89623.713653652783</v>
      </c>
      <c r="K170" s="76">
        <f t="shared" si="9"/>
        <v>0</v>
      </c>
      <c r="L170" s="101">
        <f t="shared" si="9"/>
        <v>0</v>
      </c>
      <c r="M170" s="76">
        <f t="shared" si="9"/>
        <v>10386.551584188481</v>
      </c>
      <c r="N170" s="76">
        <f t="shared" si="9"/>
        <v>40253.965940870163</v>
      </c>
      <c r="O170" s="76">
        <f t="shared" si="9"/>
        <v>2329.6160364160855</v>
      </c>
      <c r="P170" s="76">
        <f t="shared" si="9"/>
        <v>4086.4799999999996</v>
      </c>
      <c r="Q170" s="76">
        <f t="shared" si="9"/>
        <v>125098.38141265928</v>
      </c>
      <c r="R170" s="76">
        <f t="shared" si="9"/>
        <v>18794.564144128668</v>
      </c>
      <c r="S170" s="101">
        <f t="shared" si="9"/>
        <v>0</v>
      </c>
      <c r="T170" s="78">
        <f>T167+T165+T137+T135</f>
        <v>424979.4800000001</v>
      </c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</row>
    <row r="171" spans="1:60" ht="16" thickBot="1" x14ac:dyDescent="0.4">
      <c r="A171" s="79"/>
      <c r="B171" s="79"/>
      <c r="C171" s="79"/>
      <c r="D171" s="79"/>
      <c r="E171" s="79"/>
      <c r="F171" s="80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81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</row>
    <row r="172" spans="1:60" x14ac:dyDescent="0.35">
      <c r="A172" s="12"/>
      <c r="B172" s="12"/>
      <c r="C172" s="12"/>
      <c r="D172" s="12"/>
      <c r="E172" s="12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</row>
    <row r="173" spans="1:60" x14ac:dyDescent="0.35"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</row>
    <row r="174" spans="1:60" x14ac:dyDescent="0.35"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</row>
    <row r="175" spans="1:60" x14ac:dyDescent="0.35"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</row>
    <row r="176" spans="1:60" x14ac:dyDescent="0.35"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</row>
    <row r="177" spans="6:60" x14ac:dyDescent="0.35"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7147-7EF1-4175-906E-671B309D5D5E}">
  <sheetPr>
    <tabColor rgb="FF0070C0"/>
  </sheetPr>
  <dimension ref="A1:BC177"/>
  <sheetViews>
    <sheetView showGridLines="0" zoomScale="70" zoomScaleNormal="70" workbookViewId="0">
      <pane xSplit="5" ySplit="5" topLeftCell="F106" activePane="bottomRight" state="frozen"/>
      <selection activeCell="A113" sqref="A113"/>
      <selection pane="topRight" activeCell="A113" sqref="A113"/>
      <selection pane="bottomLeft" activeCell="A113" sqref="A113"/>
      <selection pane="bottomRight" activeCell="A113" sqref="A113"/>
    </sheetView>
  </sheetViews>
  <sheetFormatPr defaultColWidth="9.1796875" defaultRowHeight="15.5" x14ac:dyDescent="0.35"/>
  <cols>
    <col min="1" max="1" width="3.54296875" style="3" customWidth="1"/>
    <col min="2" max="2" width="5.54296875" style="3" customWidth="1"/>
    <col min="3" max="3" width="4.81640625" style="3" customWidth="1"/>
    <col min="4" max="4" width="6" style="3" customWidth="1"/>
    <col min="5" max="5" width="39.7265625" style="3" customWidth="1"/>
    <col min="6" max="6" width="18.26953125" style="3" customWidth="1"/>
    <col min="7" max="7" width="19.54296875" style="3" customWidth="1"/>
    <col min="8" max="8" width="16.36328125" style="3" bestFit="1" customWidth="1"/>
    <col min="9" max="9" width="16.81640625" style="3" customWidth="1"/>
    <col min="10" max="10" width="13.81640625" style="3" customWidth="1"/>
    <col min="11" max="12" width="16.36328125" style="3" bestFit="1" customWidth="1"/>
    <col min="13" max="13" width="14.453125" style="3" customWidth="1"/>
    <col min="14" max="14" width="16.36328125" style="3" bestFit="1" customWidth="1"/>
    <col min="15" max="15" width="17.1796875" style="3" bestFit="1" customWidth="1"/>
    <col min="16" max="17" width="16" style="3" bestFit="1" customWidth="1"/>
    <col min="18" max="18" width="10.6328125" style="3" bestFit="1" customWidth="1"/>
    <col min="19" max="16384" width="9.1796875" style="3"/>
  </cols>
  <sheetData>
    <row r="1" spans="1:31" s="2" customFormat="1" ht="35" x14ac:dyDescent="0.7">
      <c r="A1" s="1" t="s">
        <v>147</v>
      </c>
      <c r="B1" s="1"/>
      <c r="C1" s="1"/>
      <c r="D1" s="1"/>
      <c r="E1" s="1"/>
      <c r="F1" s="36"/>
      <c r="G1" s="36"/>
      <c r="H1" s="36"/>
      <c r="I1" s="1"/>
      <c r="J1" s="36"/>
      <c r="K1" s="36"/>
      <c r="L1" s="36"/>
      <c r="M1" s="36"/>
      <c r="N1" s="36"/>
      <c r="O1" s="36"/>
      <c r="P1" s="36"/>
      <c r="Q1" s="36"/>
    </row>
    <row r="3" spans="1:31" x14ac:dyDescent="0.35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1" ht="18" x14ac:dyDescent="0.4">
      <c r="E4" s="37"/>
      <c r="F4" s="38" t="s">
        <v>148</v>
      </c>
      <c r="G4" s="38" t="s">
        <v>149</v>
      </c>
      <c r="H4" s="38" t="s">
        <v>150</v>
      </c>
      <c r="I4" s="38" t="s">
        <v>151</v>
      </c>
      <c r="J4" s="38" t="s">
        <v>152</v>
      </c>
      <c r="K4" s="38" t="s">
        <v>153</v>
      </c>
      <c r="L4" s="38" t="s">
        <v>154</v>
      </c>
      <c r="M4" s="38" t="s">
        <v>155</v>
      </c>
      <c r="N4" s="38" t="s">
        <v>156</v>
      </c>
      <c r="O4" s="39"/>
      <c r="P4" s="38"/>
      <c r="Q4" s="38"/>
    </row>
    <row r="5" spans="1:31" ht="62" x14ac:dyDescent="0.35">
      <c r="A5" s="6" t="s">
        <v>0</v>
      </c>
      <c r="B5" s="7"/>
      <c r="C5" s="7"/>
      <c r="D5" s="8"/>
      <c r="E5" s="9"/>
      <c r="F5" s="40" t="s">
        <v>157</v>
      </c>
      <c r="G5" s="40" t="s">
        <v>158</v>
      </c>
      <c r="H5" s="40" t="s">
        <v>159</v>
      </c>
      <c r="I5" s="40" t="s">
        <v>160</v>
      </c>
      <c r="J5" s="40" t="s">
        <v>161</v>
      </c>
      <c r="K5" s="40" t="s">
        <v>162</v>
      </c>
      <c r="L5" s="40" t="s">
        <v>163</v>
      </c>
      <c r="M5" s="40" t="s">
        <v>164</v>
      </c>
      <c r="N5" s="40" t="s">
        <v>165</v>
      </c>
      <c r="O5" s="41" t="s">
        <v>166</v>
      </c>
      <c r="P5" s="40" t="s">
        <v>167</v>
      </c>
      <c r="Q5" s="40" t="s">
        <v>168</v>
      </c>
    </row>
    <row r="6" spans="1:31" x14ac:dyDescent="0.35">
      <c r="A6" s="10"/>
      <c r="B6" s="10"/>
      <c r="C6" s="10"/>
      <c r="D6" s="10"/>
      <c r="E6" s="10"/>
      <c r="F6" s="42"/>
      <c r="G6" s="17"/>
      <c r="H6" s="17"/>
      <c r="I6" s="17"/>
      <c r="J6" s="17"/>
      <c r="K6" s="17"/>
      <c r="L6" s="17"/>
      <c r="M6" s="17"/>
      <c r="N6" s="17"/>
      <c r="O6" s="42"/>
      <c r="P6" s="17"/>
      <c r="Q6" s="17"/>
      <c r="R6" s="10"/>
      <c r="S6" s="10"/>
      <c r="T6" s="10"/>
      <c r="U6" s="10"/>
      <c r="V6" s="10"/>
      <c r="W6" s="10"/>
      <c r="X6" s="10"/>
      <c r="Y6" s="10"/>
      <c r="Z6" s="10"/>
    </row>
    <row r="7" spans="1:31" x14ac:dyDescent="0.35">
      <c r="A7" s="11" t="s">
        <v>1</v>
      </c>
      <c r="B7" s="11"/>
      <c r="C7" s="11"/>
      <c r="D7" s="11"/>
      <c r="E7" s="11"/>
      <c r="F7" s="43"/>
      <c r="G7" s="44"/>
      <c r="H7" s="44"/>
      <c r="I7" s="44"/>
      <c r="J7" s="44"/>
      <c r="K7" s="44"/>
      <c r="L7" s="44"/>
      <c r="M7" s="44"/>
      <c r="N7" s="44"/>
      <c r="O7" s="43"/>
      <c r="P7" s="44"/>
      <c r="Q7" s="44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x14ac:dyDescent="0.35">
      <c r="A8" s="12" t="s">
        <v>2</v>
      </c>
      <c r="B8" s="12"/>
      <c r="C8" s="12"/>
      <c r="D8" s="12"/>
      <c r="E8" s="12"/>
      <c r="F8" s="43"/>
      <c r="G8" s="44"/>
      <c r="H8" s="44"/>
      <c r="I8" s="44"/>
      <c r="J8" s="44"/>
      <c r="K8" s="44"/>
      <c r="L8" s="44"/>
      <c r="M8" s="44"/>
      <c r="N8" s="44"/>
      <c r="O8" s="43"/>
      <c r="P8" s="44"/>
      <c r="Q8" s="44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x14ac:dyDescent="0.35">
      <c r="A9" s="12"/>
      <c r="B9" s="12"/>
      <c r="C9" s="12"/>
      <c r="D9" s="12"/>
      <c r="E9" s="12"/>
      <c r="F9" s="43"/>
      <c r="G9" s="44"/>
      <c r="H9" s="44"/>
      <c r="I9" s="44"/>
      <c r="J9" s="44"/>
      <c r="K9" s="44"/>
      <c r="L9" s="44"/>
      <c r="M9" s="44"/>
      <c r="N9" s="44"/>
      <c r="O9" s="43"/>
      <c r="P9" s="44"/>
      <c r="Q9" s="44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35">
      <c r="A10" s="11" t="s">
        <v>3</v>
      </c>
      <c r="B10" s="11"/>
      <c r="C10" s="11"/>
      <c r="D10" s="11"/>
      <c r="E10" s="13"/>
      <c r="F10" s="45"/>
      <c r="G10" s="46"/>
      <c r="H10" s="46"/>
      <c r="I10" s="46"/>
      <c r="J10" s="46"/>
      <c r="K10" s="46"/>
      <c r="L10" s="46"/>
      <c r="M10" s="46"/>
      <c r="N10" s="46"/>
      <c r="O10" s="45"/>
      <c r="P10" s="46"/>
      <c r="Q10" s="46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35">
      <c r="A11" s="12"/>
      <c r="B11" s="12"/>
      <c r="C11" s="12"/>
      <c r="D11" s="12"/>
      <c r="E11" s="14"/>
      <c r="F11" s="45"/>
      <c r="G11" s="46"/>
      <c r="H11" s="46"/>
      <c r="I11" s="46"/>
      <c r="J11" s="46"/>
      <c r="K11" s="46"/>
      <c r="L11" s="46"/>
      <c r="M11" s="46"/>
      <c r="N11" s="46"/>
      <c r="O11" s="45"/>
      <c r="P11" s="46"/>
      <c r="Q11" s="46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35">
      <c r="A12" s="11" t="s">
        <v>4</v>
      </c>
      <c r="B12" s="11" t="s">
        <v>5</v>
      </c>
      <c r="C12" s="11"/>
      <c r="D12" s="11"/>
      <c r="E12" s="11"/>
      <c r="F12" s="45"/>
      <c r="G12" s="46"/>
      <c r="H12" s="46"/>
      <c r="I12" s="46"/>
      <c r="J12" s="46"/>
      <c r="K12" s="46"/>
      <c r="L12" s="46"/>
      <c r="M12" s="46"/>
      <c r="N12" s="46"/>
      <c r="O12" s="45"/>
      <c r="P12" s="46"/>
      <c r="Q12" s="46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35">
      <c r="A13" s="12"/>
      <c r="B13" s="12">
        <v>1</v>
      </c>
      <c r="C13" s="12" t="s">
        <v>6</v>
      </c>
      <c r="D13" s="12"/>
      <c r="E13" s="12"/>
      <c r="F13" s="45"/>
      <c r="G13" s="46"/>
      <c r="H13" s="46"/>
      <c r="I13" s="46"/>
      <c r="J13" s="46"/>
      <c r="K13" s="46"/>
      <c r="L13" s="46"/>
      <c r="M13" s="46"/>
      <c r="N13" s="46"/>
      <c r="O13" s="45"/>
      <c r="P13" s="46"/>
      <c r="Q13" s="46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35">
      <c r="A14" s="12"/>
      <c r="B14" s="12">
        <v>2</v>
      </c>
      <c r="C14" s="12" t="s">
        <v>7</v>
      </c>
      <c r="D14" s="12"/>
      <c r="E14" s="12"/>
      <c r="F14" s="45"/>
      <c r="G14" s="46"/>
      <c r="H14" s="46"/>
      <c r="I14" s="46"/>
      <c r="J14" s="46"/>
      <c r="K14" s="46"/>
      <c r="L14" s="46"/>
      <c r="M14" s="46"/>
      <c r="N14" s="46"/>
      <c r="O14" s="45"/>
      <c r="P14" s="46"/>
      <c r="Q14" s="46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35">
      <c r="A15" s="12"/>
      <c r="B15" s="12">
        <v>3</v>
      </c>
      <c r="C15" s="12" t="s">
        <v>8</v>
      </c>
      <c r="D15" s="12"/>
      <c r="E15" s="12"/>
      <c r="F15" s="45"/>
      <c r="G15" s="46"/>
      <c r="H15" s="46"/>
      <c r="I15" s="46"/>
      <c r="J15" s="46"/>
      <c r="K15" s="46"/>
      <c r="L15" s="46"/>
      <c r="M15" s="46"/>
      <c r="N15" s="46"/>
      <c r="O15" s="45"/>
      <c r="P15" s="46"/>
      <c r="Q15" s="46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35">
      <c r="A16" s="12"/>
      <c r="B16" s="12"/>
      <c r="C16" s="12" t="s">
        <v>9</v>
      </c>
      <c r="D16" s="12"/>
      <c r="E16" s="12"/>
      <c r="F16" s="45"/>
      <c r="G16" s="46"/>
      <c r="H16" s="46"/>
      <c r="I16" s="46"/>
      <c r="J16" s="46"/>
      <c r="K16" s="46"/>
      <c r="L16" s="46"/>
      <c r="M16" s="46"/>
      <c r="N16" s="46"/>
      <c r="O16" s="45"/>
      <c r="P16" s="46"/>
      <c r="Q16" s="4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35">
      <c r="A17" s="12"/>
      <c r="B17" s="12">
        <v>4</v>
      </c>
      <c r="C17" s="12" t="s">
        <v>10</v>
      </c>
      <c r="D17" s="12"/>
      <c r="E17" s="12"/>
      <c r="F17" s="45"/>
      <c r="G17" s="46"/>
      <c r="H17" s="46"/>
      <c r="I17" s="46"/>
      <c r="J17" s="46"/>
      <c r="K17" s="46"/>
      <c r="L17" s="46"/>
      <c r="M17" s="46"/>
      <c r="N17" s="46"/>
      <c r="O17" s="47">
        <f>SUM(F17:N17)</f>
        <v>0</v>
      </c>
      <c r="P17" s="46">
        <f>+[2]SP_TOT!Q16</f>
        <v>0</v>
      </c>
      <c r="Q17" s="46">
        <f>+O17-P17</f>
        <v>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35">
      <c r="A18" s="12"/>
      <c r="B18" s="12">
        <v>5</v>
      </c>
      <c r="C18" s="12" t="s">
        <v>11</v>
      </c>
      <c r="D18" s="12"/>
      <c r="E18" s="12"/>
      <c r="F18" s="45"/>
      <c r="G18" s="46"/>
      <c r="H18" s="46"/>
      <c r="I18" s="46"/>
      <c r="J18" s="46"/>
      <c r="K18" s="46"/>
      <c r="L18" s="46"/>
      <c r="M18" s="46"/>
      <c r="N18" s="46"/>
      <c r="O18" s="47"/>
      <c r="P18" s="46">
        <f>+[2]SP_TOT!Q17</f>
        <v>0</v>
      </c>
      <c r="Q18" s="46">
        <f t="shared" ref="Q18:Q81" si="0">+O18-P18</f>
        <v>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35">
      <c r="A19" s="12"/>
      <c r="B19" s="12">
        <v>6</v>
      </c>
      <c r="C19" s="12" t="s">
        <v>12</v>
      </c>
      <c r="D19" s="12"/>
      <c r="E19" s="12"/>
      <c r="F19" s="45"/>
      <c r="G19" s="46"/>
      <c r="H19" s="46"/>
      <c r="I19" s="46"/>
      <c r="J19" s="46"/>
      <c r="K19" s="46"/>
      <c r="L19" s="46"/>
      <c r="M19" s="46"/>
      <c r="N19" s="46"/>
      <c r="O19" s="47"/>
      <c r="P19" s="46">
        <f>+[2]SP_TOT!Q18</f>
        <v>0</v>
      </c>
      <c r="Q19" s="46">
        <f t="shared" si="0"/>
        <v>0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35">
      <c r="A20" s="12"/>
      <c r="B20" s="12">
        <v>7</v>
      </c>
      <c r="C20" s="12" t="s">
        <v>13</v>
      </c>
      <c r="D20" s="12"/>
      <c r="E20" s="12"/>
      <c r="F20" s="45"/>
      <c r="G20" s="46"/>
      <c r="H20" s="46"/>
      <c r="I20" s="46">
        <f>+'[2]Pivot VNC Cespiti 2020'!H6+'[2]Pivot VNC Cespiti 2020'!H7+'[2]Pivot VNC Cespiti 2020'!K6</f>
        <v>1951181.7852299998</v>
      </c>
      <c r="J20" s="46"/>
      <c r="K20" s="46"/>
      <c r="L20" s="46"/>
      <c r="M20" s="46"/>
      <c r="N20" s="46"/>
      <c r="O20" s="47">
        <f>SUM(F20:N20)</f>
        <v>1951181.7852299998</v>
      </c>
      <c r="P20" s="46">
        <f>+[2]SP_TOT!Q19</f>
        <v>1951181.7852299998</v>
      </c>
      <c r="Q20" s="46">
        <f t="shared" si="0"/>
        <v>0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35">
      <c r="A21" s="12"/>
      <c r="B21" s="12"/>
      <c r="C21" s="12"/>
      <c r="D21" s="12"/>
      <c r="E21" s="12" t="s">
        <v>14</v>
      </c>
      <c r="F21" s="45"/>
      <c r="G21" s="46"/>
      <c r="H21" s="46"/>
      <c r="I21" s="46"/>
      <c r="J21" s="46"/>
      <c r="K21" s="46"/>
      <c r="L21" s="46"/>
      <c r="M21" s="46"/>
      <c r="N21" s="46"/>
      <c r="O21" s="47"/>
      <c r="P21" s="46"/>
      <c r="Q21" s="46">
        <f t="shared" si="0"/>
        <v>0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35">
      <c r="A22" s="12"/>
      <c r="B22" s="12"/>
      <c r="C22" s="12"/>
      <c r="D22" s="12"/>
      <c r="E22" s="11" t="s">
        <v>15</v>
      </c>
      <c r="F22" s="48">
        <f>SUM(F12:F21)</f>
        <v>0</v>
      </c>
      <c r="G22" s="49">
        <f t="shared" ref="G22:N22" si="1">SUM(G12:G21)</f>
        <v>0</v>
      </c>
      <c r="H22" s="49">
        <f t="shared" si="1"/>
        <v>0</v>
      </c>
      <c r="I22" s="22">
        <f t="shared" si="1"/>
        <v>1951181.7852299998</v>
      </c>
      <c r="J22" s="22">
        <f t="shared" si="1"/>
        <v>0</v>
      </c>
      <c r="K22" s="49">
        <f t="shared" si="1"/>
        <v>0</v>
      </c>
      <c r="L22" s="49">
        <f t="shared" si="1"/>
        <v>0</v>
      </c>
      <c r="M22" s="49">
        <f t="shared" si="1"/>
        <v>0</v>
      </c>
      <c r="N22" s="49">
        <f t="shared" si="1"/>
        <v>0</v>
      </c>
      <c r="O22" s="47">
        <f>SUM(F22:N22)</f>
        <v>1951181.7852299998</v>
      </c>
      <c r="P22" s="22">
        <f t="shared" ref="P22" si="2">SUM(P12:P21)</f>
        <v>1951181.7852299998</v>
      </c>
      <c r="Q22" s="22">
        <f t="shared" si="0"/>
        <v>0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35">
      <c r="A23" s="12"/>
      <c r="B23" s="12"/>
      <c r="C23" s="12"/>
      <c r="D23" s="12"/>
      <c r="E23" s="11"/>
      <c r="F23" s="48"/>
      <c r="G23" s="49"/>
      <c r="H23" s="49"/>
      <c r="I23" s="22"/>
      <c r="J23" s="22"/>
      <c r="K23" s="49"/>
      <c r="L23" s="49"/>
      <c r="M23" s="49"/>
      <c r="N23" s="49"/>
      <c r="O23" s="47"/>
      <c r="P23" s="22"/>
      <c r="Q23" s="22">
        <f t="shared" si="0"/>
        <v>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35">
      <c r="A24" s="11" t="s">
        <v>16</v>
      </c>
      <c r="B24" s="11" t="s">
        <v>17</v>
      </c>
      <c r="C24" s="11"/>
      <c r="D24" s="11"/>
      <c r="E24" s="11"/>
      <c r="F24" s="42"/>
      <c r="G24" s="17"/>
      <c r="H24" s="17"/>
      <c r="I24" s="17"/>
      <c r="J24" s="17"/>
      <c r="K24" s="17"/>
      <c r="L24" s="17"/>
      <c r="M24" s="17"/>
      <c r="N24" s="17"/>
      <c r="O24" s="47"/>
      <c r="P24" s="17"/>
      <c r="Q24" s="17">
        <f t="shared" si="0"/>
        <v>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35">
      <c r="A25" s="12"/>
      <c r="B25" s="15" t="s">
        <v>18</v>
      </c>
      <c r="C25" s="12"/>
      <c r="D25" s="12"/>
      <c r="E25" s="12"/>
      <c r="F25" s="42"/>
      <c r="G25" s="50"/>
      <c r="H25" s="50"/>
      <c r="I25" s="50"/>
      <c r="J25" s="50"/>
      <c r="K25" s="17"/>
      <c r="L25" s="17"/>
      <c r="M25" s="17"/>
      <c r="N25" s="17"/>
      <c r="O25" s="47"/>
      <c r="P25" s="17"/>
      <c r="Q25" s="17">
        <f t="shared" si="0"/>
        <v>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35">
      <c r="A26" s="12"/>
      <c r="B26" s="12">
        <v>1</v>
      </c>
      <c r="C26" s="12" t="s">
        <v>19</v>
      </c>
      <c r="D26" s="12"/>
      <c r="E26" s="12"/>
      <c r="F26" s="42"/>
      <c r="G26" s="17"/>
      <c r="H26" s="17">
        <v>1158494.9979548196</v>
      </c>
      <c r="I26" s="51">
        <v>99991.753950894767</v>
      </c>
      <c r="J26" s="17">
        <v>497346.06559428148</v>
      </c>
      <c r="K26" s="17"/>
      <c r="L26" s="17"/>
      <c r="M26" s="17"/>
      <c r="N26" s="17"/>
      <c r="O26" s="47">
        <f>SUM(F26:N26)</f>
        <v>1755832.8174999959</v>
      </c>
      <c r="P26" s="17">
        <f>+[2]SP_TOT!Q24</f>
        <v>1755832.8174999959</v>
      </c>
      <c r="Q26" s="17">
        <f t="shared" si="0"/>
        <v>0</v>
      </c>
      <c r="R26" s="17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35">
      <c r="A27" s="12"/>
      <c r="B27" s="12">
        <v>2</v>
      </c>
      <c r="C27" s="12" t="s">
        <v>20</v>
      </c>
      <c r="D27" s="12"/>
      <c r="E27" s="12"/>
      <c r="F27" s="42">
        <f>+'[2]Pivot VNC Cespiti 2020'!C30</f>
        <v>355877.38</v>
      </c>
      <c r="G27" s="17">
        <f>+'[2]Pivot VNC Cespiti 2020'!E30+'[2]Pivot VNC Cespiti 2020'!D33+'[2]Pivot VNC Cespiti 2020'!E33</f>
        <v>23497.979500000001</v>
      </c>
      <c r="H27" s="17">
        <f>+'[2]Pivot VNC Cespiti 2020'!F20+'[2]Pivot VNC Cespiti 2020'!F30+'[2]Pivot VNC Cespiti 2020'!F33+3374523.68</f>
        <v>3599972.4850000003</v>
      </c>
      <c r="I27" s="51">
        <f>+'[2]Pivot VNC Cespiti 2020'!G20+'[2]Pivot VNC Cespiti 2020'!H20+'[2]Pivot VNC Cespiti 2020'!G21+'[2]Pivot VNC Cespiti 2020'!H21+'[2]Pivot VNC Cespiti 2020'!G23+'[2]Pivot VNC Cespiti 2020'!H23+'[2]Pivot VNC Cespiti 2020'!G33+'[2]Pivot VNC Cespiti 2020'!H33+1038946.35</f>
        <v>3353871.4721249999</v>
      </c>
      <c r="J27" s="17">
        <f>+'[2]Pivot VNC Cespiti 2020'!I21+'[2]Pivot VNC Cespiti 2020'!I30+6902475.62</f>
        <v>7093653.8890000004</v>
      </c>
      <c r="K27" s="17">
        <v>18297.18</v>
      </c>
      <c r="L27" s="17">
        <f>+'[2]Pivot VNC Cespiti 2020'!J22+57352.07</f>
        <v>82275.591</v>
      </c>
      <c r="M27" s="17">
        <f>25800.57+97343.19</f>
        <v>123143.76000000001</v>
      </c>
      <c r="N27" s="17"/>
      <c r="O27" s="47">
        <f>SUM(F27:N27)</f>
        <v>14650589.736625001</v>
      </c>
      <c r="P27" s="17">
        <f>+[2]SP_TOT!Q25</f>
        <v>14650589.736625001</v>
      </c>
      <c r="Q27" s="17">
        <f t="shared" si="0"/>
        <v>0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35">
      <c r="A28" s="12"/>
      <c r="B28" s="12">
        <v>3</v>
      </c>
      <c r="C28" s="12" t="s">
        <v>21</v>
      </c>
      <c r="D28" s="12"/>
      <c r="E28" s="12"/>
      <c r="F28" s="42"/>
      <c r="G28" s="17"/>
      <c r="H28" s="17"/>
      <c r="I28" s="51">
        <f>+'[2]Pivot VNC Cespiti 2020'!H10+'[2]Pivot VNC Cespiti 2020'!G11+'[2]Pivot VNC Cespiti 2020'!H11+'[2]Pivot VNC Cespiti 2020'!K10</f>
        <v>21929.868999999999</v>
      </c>
      <c r="J28" s="17"/>
      <c r="K28" s="17"/>
      <c r="L28" s="17"/>
      <c r="M28" s="17"/>
      <c r="N28" s="17"/>
      <c r="O28" s="47">
        <f>SUM(F28:N28)</f>
        <v>21929.868999999999</v>
      </c>
      <c r="P28" s="17">
        <f>+[2]SP_TOT!Q26</f>
        <v>21929.868999999999</v>
      </c>
      <c r="Q28" s="52">
        <f t="shared" si="0"/>
        <v>0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35">
      <c r="A29" s="12"/>
      <c r="B29" s="12">
        <v>4</v>
      </c>
      <c r="C29" s="12" t="s">
        <v>22</v>
      </c>
      <c r="D29" s="12"/>
      <c r="E29" s="12"/>
      <c r="F29" s="42"/>
      <c r="G29" s="17"/>
      <c r="H29" s="17"/>
      <c r="I29" s="51">
        <f>+'[2]Pivot VNC Cespiti 2020'!H15+'[2]Pivot VNC Cespiti 2020'!H16+'[2]Pivot VNC Cespiti 2020'!G17+'[2]Pivot VNC Cespiti 2020'!H17+'[2]Pivot VNC Cespiti 2020'!H39+'[2]Pivot VNC Cespiti 2020'!H40+'[2]Pivot VNC Cespiti 2020'!H41+'[2]Pivot VNC Cespiti 2020'!K41+'[2]Pivot VNC Cespiti 2020'!K39+'[2]Pivot VNC Cespiti 2020'!K16</f>
        <v>89653.897200000007</v>
      </c>
      <c r="J29" s="46"/>
      <c r="K29" s="17"/>
      <c r="L29" s="17"/>
      <c r="M29" s="17"/>
      <c r="N29" s="17"/>
      <c r="O29" s="47">
        <f>SUM(F29:N29)</f>
        <v>89653.897200000007</v>
      </c>
      <c r="P29" s="17">
        <f>+[2]SP_TOT!Q27</f>
        <v>89653.897200000007</v>
      </c>
      <c r="Q29" s="17">
        <f t="shared" si="0"/>
        <v>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35">
      <c r="A30" s="12"/>
      <c r="B30" s="12">
        <v>5</v>
      </c>
      <c r="C30" s="12" t="s">
        <v>12</v>
      </c>
      <c r="D30" s="12"/>
      <c r="E30" s="12"/>
      <c r="F30" s="42"/>
      <c r="G30" s="17"/>
      <c r="H30" s="17"/>
      <c r="I30" s="17"/>
      <c r="J30" s="46"/>
      <c r="K30" s="17"/>
      <c r="L30" s="17"/>
      <c r="M30" s="17"/>
      <c r="N30" s="17"/>
      <c r="O30" s="47">
        <f>SUM(F30:N30)</f>
        <v>0</v>
      </c>
      <c r="P30" s="17">
        <f>+[2]SP_TOT!Q28</f>
        <v>0</v>
      </c>
      <c r="Q30" s="17">
        <f t="shared" si="0"/>
        <v>0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35">
      <c r="A31" s="12"/>
      <c r="B31" s="12"/>
      <c r="C31" s="12"/>
      <c r="D31" s="12"/>
      <c r="E31" s="12" t="s">
        <v>14</v>
      </c>
      <c r="F31" s="42"/>
      <c r="G31" s="17"/>
      <c r="H31" s="17"/>
      <c r="I31" s="17"/>
      <c r="J31" s="17"/>
      <c r="K31" s="17"/>
      <c r="L31" s="17"/>
      <c r="M31" s="17"/>
      <c r="N31" s="17"/>
      <c r="O31" s="47"/>
      <c r="P31" s="17"/>
      <c r="Q31" s="17">
        <f t="shared" si="0"/>
        <v>0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35">
      <c r="A32" s="12"/>
      <c r="B32" s="12"/>
      <c r="C32" s="12"/>
      <c r="D32" s="12"/>
      <c r="E32" s="11" t="s">
        <v>23</v>
      </c>
      <c r="F32" s="47">
        <f>SUM(F25:F31)</f>
        <v>355877.38</v>
      </c>
      <c r="G32" s="22">
        <f>SUM(G25:G31)</f>
        <v>23497.979500000001</v>
      </c>
      <c r="H32" s="22">
        <f>SUM(H25:H31)</f>
        <v>4758467.4829548197</v>
      </c>
      <c r="I32" s="22">
        <f>SUM(I24:I31)</f>
        <v>3565446.9922758946</v>
      </c>
      <c r="J32" s="22">
        <f t="shared" ref="J32:N32" si="3">SUM(J24:J31)</f>
        <v>7590999.9545942815</v>
      </c>
      <c r="K32" s="49">
        <f t="shared" si="3"/>
        <v>18297.18</v>
      </c>
      <c r="L32" s="22">
        <f t="shared" si="3"/>
        <v>82275.591</v>
      </c>
      <c r="M32" s="22">
        <f t="shared" si="3"/>
        <v>123143.76000000001</v>
      </c>
      <c r="N32" s="49">
        <f t="shared" si="3"/>
        <v>0</v>
      </c>
      <c r="O32" s="47">
        <f>SUM(F32:N32)</f>
        <v>16518006.320324995</v>
      </c>
      <c r="P32" s="22">
        <f t="shared" ref="P32" si="4">SUM(P24:P31)</f>
        <v>16518006.320324996</v>
      </c>
      <c r="Q32" s="22">
        <f t="shared" si="0"/>
        <v>0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55" x14ac:dyDescent="0.35">
      <c r="A33" s="12"/>
      <c r="B33" s="12"/>
      <c r="C33" s="12"/>
      <c r="D33" s="12"/>
      <c r="E33" s="12"/>
      <c r="F33" s="42"/>
      <c r="G33" s="17"/>
      <c r="H33" s="17"/>
      <c r="I33" s="17"/>
      <c r="J33" s="17"/>
      <c r="K33" s="17"/>
      <c r="L33" s="17"/>
      <c r="M33" s="17"/>
      <c r="N33" s="17"/>
      <c r="O33" s="47"/>
      <c r="P33" s="17"/>
      <c r="Q33" s="17">
        <f t="shared" si="0"/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55" x14ac:dyDescent="0.35">
      <c r="A34" s="11" t="s">
        <v>24</v>
      </c>
      <c r="B34" s="11" t="s">
        <v>25</v>
      </c>
      <c r="C34" s="11"/>
      <c r="D34" s="11"/>
      <c r="E34" s="11"/>
      <c r="F34" s="43"/>
      <c r="G34" s="44"/>
      <c r="H34" s="44"/>
      <c r="I34" s="44"/>
      <c r="J34" s="44"/>
      <c r="K34" s="44"/>
      <c r="L34" s="44"/>
      <c r="M34" s="44"/>
      <c r="N34" s="44"/>
      <c r="O34" s="43"/>
      <c r="P34" s="44"/>
      <c r="Q34" s="44">
        <f t="shared" si="0"/>
        <v>0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55" x14ac:dyDescent="0.35">
      <c r="A35" s="12"/>
      <c r="B35" s="15" t="s">
        <v>26</v>
      </c>
      <c r="C35" s="12"/>
      <c r="D35" s="12"/>
      <c r="E35" s="12"/>
      <c r="F35" s="43"/>
      <c r="G35" s="44"/>
      <c r="H35" s="44"/>
      <c r="I35" s="44"/>
      <c r="J35" s="44"/>
      <c r="K35" s="44"/>
      <c r="L35" s="44"/>
      <c r="M35" s="44"/>
      <c r="N35" s="44"/>
      <c r="O35" s="53"/>
      <c r="P35" s="44"/>
      <c r="Q35" s="44">
        <f t="shared" si="0"/>
        <v>0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55" x14ac:dyDescent="0.35">
      <c r="A36" s="12"/>
      <c r="B36" s="15" t="s">
        <v>27</v>
      </c>
      <c r="C36" s="12"/>
      <c r="D36" s="12"/>
      <c r="E36" s="12"/>
      <c r="F36" s="43"/>
      <c r="G36" s="44"/>
      <c r="H36" s="44"/>
      <c r="I36" s="44"/>
      <c r="J36" s="44"/>
      <c r="K36" s="44"/>
      <c r="L36" s="44"/>
      <c r="M36" s="44"/>
      <c r="N36" s="44"/>
      <c r="O36" s="53"/>
      <c r="P36" s="44"/>
      <c r="Q36" s="44">
        <f t="shared" si="0"/>
        <v>0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55" x14ac:dyDescent="0.35">
      <c r="A37" s="12"/>
      <c r="B37" s="12">
        <v>1</v>
      </c>
      <c r="C37" s="12" t="s">
        <v>28</v>
      </c>
      <c r="D37" s="12"/>
      <c r="E37" s="12"/>
      <c r="F37" s="43"/>
      <c r="G37" s="44"/>
      <c r="H37" s="44"/>
      <c r="I37" s="44"/>
      <c r="J37" s="44"/>
      <c r="K37" s="44"/>
      <c r="L37" s="44"/>
      <c r="M37" s="44"/>
      <c r="N37" s="44"/>
      <c r="O37" s="53"/>
      <c r="P37" s="44"/>
      <c r="Q37" s="44">
        <f t="shared" si="0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55" x14ac:dyDescent="0.35">
      <c r="A38" s="12"/>
      <c r="B38" s="12"/>
      <c r="C38" s="12" t="s">
        <v>29</v>
      </c>
      <c r="D38" s="12" t="s">
        <v>30</v>
      </c>
      <c r="E38" s="12"/>
      <c r="F38" s="43"/>
      <c r="G38" s="44"/>
      <c r="H38" s="44"/>
      <c r="I38" s="44"/>
      <c r="J38" s="44"/>
      <c r="K38" s="44"/>
      <c r="L38" s="44"/>
      <c r="M38" s="44"/>
      <c r="N38" s="44"/>
      <c r="O38" s="53"/>
      <c r="P38" s="44"/>
      <c r="Q38" s="44">
        <f t="shared" si="0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55" x14ac:dyDescent="0.35">
      <c r="A39" s="12"/>
      <c r="B39" s="12"/>
      <c r="C39" s="12" t="s">
        <v>31</v>
      </c>
      <c r="D39" s="12" t="s">
        <v>32</v>
      </c>
      <c r="E39" s="12"/>
      <c r="F39" s="43"/>
      <c r="G39" s="44"/>
      <c r="H39" s="44"/>
      <c r="I39" s="44"/>
      <c r="J39" s="44"/>
      <c r="K39" s="44"/>
      <c r="L39" s="44"/>
      <c r="M39" s="44"/>
      <c r="N39" s="44"/>
      <c r="O39" s="53"/>
      <c r="P39" s="44"/>
      <c r="Q39" s="44">
        <f t="shared" si="0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x14ac:dyDescent="0.35">
      <c r="A40" s="12"/>
      <c r="B40" s="12"/>
      <c r="C40" s="12" t="s">
        <v>33</v>
      </c>
      <c r="D40" s="12" t="s">
        <v>34</v>
      </c>
      <c r="E40" s="12"/>
      <c r="F40" s="43"/>
      <c r="G40" s="44"/>
      <c r="H40" s="44"/>
      <c r="I40" s="44"/>
      <c r="J40" s="44"/>
      <c r="K40" s="44"/>
      <c r="L40" s="44"/>
      <c r="M40" s="44"/>
      <c r="N40" s="44"/>
      <c r="O40" s="53"/>
      <c r="P40" s="44"/>
      <c r="Q40" s="44">
        <f t="shared" si="0"/>
        <v>0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x14ac:dyDescent="0.35">
      <c r="A41" s="12"/>
      <c r="B41" s="12"/>
      <c r="C41" s="12"/>
      <c r="D41" s="12"/>
      <c r="E41" s="11"/>
      <c r="F41" s="43"/>
      <c r="G41" s="44"/>
      <c r="H41" s="44"/>
      <c r="I41" s="44"/>
      <c r="J41" s="44"/>
      <c r="K41" s="44"/>
      <c r="L41" s="44"/>
      <c r="M41" s="44"/>
      <c r="N41" s="44"/>
      <c r="O41" s="53"/>
      <c r="P41" s="44"/>
      <c r="Q41" s="44">
        <f t="shared" si="0"/>
        <v>0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x14ac:dyDescent="0.35">
      <c r="A42" s="12"/>
      <c r="B42" s="12">
        <v>2</v>
      </c>
      <c r="C42" s="12" t="s">
        <v>35</v>
      </c>
      <c r="D42" s="12"/>
      <c r="E42" s="12"/>
      <c r="F42" s="43"/>
      <c r="G42" s="44"/>
      <c r="H42" s="44"/>
      <c r="I42" s="44"/>
      <c r="J42" s="44"/>
      <c r="K42" s="44"/>
      <c r="L42" s="44"/>
      <c r="M42" s="44"/>
      <c r="N42" s="44"/>
      <c r="O42" s="53"/>
      <c r="P42" s="44"/>
      <c r="Q42" s="44">
        <f t="shared" si="0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x14ac:dyDescent="0.35">
      <c r="A43" s="12"/>
      <c r="B43" s="12"/>
      <c r="C43" s="12" t="s">
        <v>29</v>
      </c>
      <c r="D43" s="12" t="s">
        <v>36</v>
      </c>
      <c r="E43" s="12"/>
      <c r="F43" s="43"/>
      <c r="G43" s="44"/>
      <c r="H43" s="44"/>
      <c r="I43" s="44"/>
      <c r="J43" s="44"/>
      <c r="K43" s="44"/>
      <c r="L43" s="44"/>
      <c r="M43" s="44"/>
      <c r="N43" s="44"/>
      <c r="O43" s="53"/>
      <c r="P43" s="44"/>
      <c r="Q43" s="44">
        <f t="shared" si="0"/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x14ac:dyDescent="0.35">
      <c r="A44" s="12"/>
      <c r="B44" s="12"/>
      <c r="C44" s="12" t="s">
        <v>31</v>
      </c>
      <c r="D44" s="12" t="s">
        <v>37</v>
      </c>
      <c r="E44" s="12"/>
      <c r="F44" s="43"/>
      <c r="G44" s="44"/>
      <c r="H44" s="44"/>
      <c r="I44" s="44"/>
      <c r="J44" s="44"/>
      <c r="K44" s="44"/>
      <c r="L44" s="44"/>
      <c r="M44" s="44"/>
      <c r="N44" s="44"/>
      <c r="O44" s="53"/>
      <c r="P44" s="44"/>
      <c r="Q44" s="44">
        <f t="shared" si="0"/>
        <v>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x14ac:dyDescent="0.35">
      <c r="A45" s="12"/>
      <c r="B45" s="12"/>
      <c r="C45" s="12" t="s">
        <v>33</v>
      </c>
      <c r="D45" s="12" t="s">
        <v>38</v>
      </c>
      <c r="E45" s="12"/>
      <c r="F45" s="43"/>
      <c r="G45" s="44"/>
      <c r="H45" s="44"/>
      <c r="I45" s="44"/>
      <c r="J45" s="44"/>
      <c r="K45" s="44"/>
      <c r="L45" s="44"/>
      <c r="M45" s="44"/>
      <c r="N45" s="44"/>
      <c r="O45" s="53"/>
      <c r="P45" s="44"/>
      <c r="Q45" s="44">
        <f t="shared" si="0"/>
        <v>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x14ac:dyDescent="0.35">
      <c r="A46" s="12"/>
      <c r="B46" s="12"/>
      <c r="C46" s="12" t="s">
        <v>39</v>
      </c>
      <c r="D46" s="12" t="s">
        <v>40</v>
      </c>
      <c r="E46" s="12"/>
      <c r="F46" s="43"/>
      <c r="G46" s="44"/>
      <c r="H46" s="44"/>
      <c r="I46" s="44"/>
      <c r="J46" s="44"/>
      <c r="K46" s="44"/>
      <c r="L46" s="44"/>
      <c r="M46" s="44"/>
      <c r="N46" s="44"/>
      <c r="O46" s="53"/>
      <c r="P46" s="44"/>
      <c r="Q46" s="44">
        <f t="shared" si="0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x14ac:dyDescent="0.35">
      <c r="A47" s="12"/>
      <c r="B47" s="12"/>
      <c r="C47" s="12"/>
      <c r="D47" s="12" t="s">
        <v>41</v>
      </c>
      <c r="E47" s="12"/>
      <c r="F47" s="43"/>
      <c r="G47" s="44"/>
      <c r="H47" s="44"/>
      <c r="I47" s="44"/>
      <c r="J47" s="44"/>
      <c r="K47" s="44"/>
      <c r="L47" s="44"/>
      <c r="M47" s="44"/>
      <c r="N47" s="44"/>
      <c r="O47" s="53"/>
      <c r="P47" s="44"/>
      <c r="Q47" s="44">
        <f t="shared" si="0"/>
        <v>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x14ac:dyDescent="0.35">
      <c r="A48" s="12"/>
      <c r="B48" s="12"/>
      <c r="C48" s="12"/>
      <c r="D48" s="12" t="s">
        <v>42</v>
      </c>
      <c r="E48" s="12"/>
      <c r="F48" s="43"/>
      <c r="G48" s="44"/>
      <c r="H48" s="44"/>
      <c r="I48" s="44"/>
      <c r="J48" s="44"/>
      <c r="K48" s="44"/>
      <c r="L48" s="44"/>
      <c r="M48" s="44"/>
      <c r="N48" s="44"/>
      <c r="O48" s="53"/>
      <c r="P48" s="44"/>
      <c r="Q48" s="44">
        <f t="shared" si="0"/>
        <v>0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x14ac:dyDescent="0.35">
      <c r="A49" s="12"/>
      <c r="B49" s="12"/>
      <c r="C49" s="12"/>
      <c r="D49" s="12" t="s">
        <v>43</v>
      </c>
      <c r="E49" s="12"/>
      <c r="F49" s="43"/>
      <c r="G49" s="44"/>
      <c r="H49" s="44"/>
      <c r="I49" s="44"/>
      <c r="J49" s="44"/>
      <c r="K49" s="44"/>
      <c r="L49" s="44"/>
      <c r="M49" s="44"/>
      <c r="N49" s="44"/>
      <c r="O49" s="53"/>
      <c r="P49" s="44"/>
      <c r="Q49" s="44">
        <f t="shared" si="0"/>
        <v>0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x14ac:dyDescent="0.35">
      <c r="A50" s="12"/>
      <c r="B50" s="12"/>
      <c r="C50" s="12"/>
      <c r="D50" s="12" t="s">
        <v>44</v>
      </c>
      <c r="E50" s="12"/>
      <c r="F50" s="43"/>
      <c r="G50" s="44"/>
      <c r="H50" s="44"/>
      <c r="I50" s="44"/>
      <c r="J50" s="44"/>
      <c r="K50" s="44"/>
      <c r="L50" s="44"/>
      <c r="M50" s="44"/>
      <c r="N50" s="44"/>
      <c r="O50" s="53"/>
      <c r="P50" s="44"/>
      <c r="Q50" s="44">
        <f t="shared" si="0"/>
        <v>0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x14ac:dyDescent="0.35">
      <c r="A51" s="12"/>
      <c r="B51" s="12"/>
      <c r="C51" s="12"/>
      <c r="D51" s="12" t="s">
        <v>45</v>
      </c>
      <c r="E51" s="12"/>
      <c r="F51" s="43"/>
      <c r="G51" s="44"/>
      <c r="H51" s="44"/>
      <c r="I51" s="44"/>
      <c r="J51" s="44"/>
      <c r="K51" s="44"/>
      <c r="L51" s="44"/>
      <c r="M51" s="44"/>
      <c r="N51" s="44"/>
      <c r="O51" s="53"/>
      <c r="P51" s="44"/>
      <c r="Q51" s="44">
        <f t="shared" si="0"/>
        <v>0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x14ac:dyDescent="0.35">
      <c r="A52" s="12"/>
      <c r="B52" s="12">
        <v>3</v>
      </c>
      <c r="C52" s="12" t="s">
        <v>46</v>
      </c>
      <c r="D52" s="12"/>
      <c r="E52" s="12"/>
      <c r="F52" s="43"/>
      <c r="G52" s="44"/>
      <c r="H52" s="44"/>
      <c r="I52" s="44"/>
      <c r="J52" s="44"/>
      <c r="K52" s="44"/>
      <c r="L52" s="44"/>
      <c r="M52" s="44"/>
      <c r="N52" s="44"/>
      <c r="O52" s="53"/>
      <c r="P52" s="44"/>
      <c r="Q52" s="44">
        <f t="shared" si="0"/>
        <v>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x14ac:dyDescent="0.35">
      <c r="A53" s="12"/>
      <c r="B53" s="12">
        <v>4</v>
      </c>
      <c r="C53" s="12" t="s">
        <v>47</v>
      </c>
      <c r="D53" s="12"/>
      <c r="E53" s="12"/>
      <c r="F53" s="43"/>
      <c r="G53" s="44"/>
      <c r="H53" s="44"/>
      <c r="I53" s="44"/>
      <c r="J53" s="44"/>
      <c r="K53" s="44"/>
      <c r="L53" s="44"/>
      <c r="M53" s="44"/>
      <c r="N53" s="44"/>
      <c r="O53" s="53"/>
      <c r="P53" s="44"/>
      <c r="Q53" s="44">
        <f t="shared" si="0"/>
        <v>0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x14ac:dyDescent="0.35">
      <c r="A54" s="12"/>
      <c r="B54" s="12"/>
      <c r="C54" s="12"/>
      <c r="D54" s="12"/>
      <c r="E54" s="11" t="s">
        <v>48</v>
      </c>
      <c r="F54" s="43"/>
      <c r="G54" s="44"/>
      <c r="H54" s="44"/>
      <c r="I54" s="44"/>
      <c r="J54" s="44"/>
      <c r="K54" s="44"/>
      <c r="L54" s="44"/>
      <c r="M54" s="44"/>
      <c r="N54" s="44"/>
      <c r="O54" s="53"/>
      <c r="P54" s="44"/>
      <c r="Q54" s="44">
        <f t="shared" si="0"/>
        <v>0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x14ac:dyDescent="0.35">
      <c r="A55" s="12"/>
      <c r="B55" s="12"/>
      <c r="C55" s="12"/>
      <c r="D55" s="12"/>
      <c r="E55" s="19"/>
      <c r="F55" s="42"/>
      <c r="G55" s="17"/>
      <c r="H55" s="17"/>
      <c r="I55" s="17"/>
      <c r="J55" s="17"/>
      <c r="K55" s="17"/>
      <c r="L55" s="17"/>
      <c r="M55" s="17"/>
      <c r="N55" s="17"/>
      <c r="O55" s="47"/>
      <c r="P55" s="17"/>
      <c r="Q55" s="17">
        <f t="shared" si="0"/>
        <v>0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x14ac:dyDescent="0.35">
      <c r="A56" s="20"/>
      <c r="B56" s="20"/>
      <c r="C56" s="20"/>
      <c r="D56" s="20"/>
      <c r="E56" s="21" t="s">
        <v>49</v>
      </c>
      <c r="F56" s="47">
        <f>F22+F32</f>
        <v>355877.38</v>
      </c>
      <c r="G56" s="22">
        <f t="shared" ref="G56:N56" si="5">G22+G32</f>
        <v>23497.979500000001</v>
      </c>
      <c r="H56" s="22">
        <f t="shared" si="5"/>
        <v>4758467.4829548197</v>
      </c>
      <c r="I56" s="22">
        <f>I32+I22</f>
        <v>5516628.7775058942</v>
      </c>
      <c r="J56" s="22">
        <f t="shared" ref="J56:L56" si="6">J32</f>
        <v>7590999.9545942815</v>
      </c>
      <c r="K56" s="22">
        <f t="shared" si="6"/>
        <v>18297.18</v>
      </c>
      <c r="L56" s="22">
        <f t="shared" si="6"/>
        <v>82275.591</v>
      </c>
      <c r="M56" s="22">
        <f t="shared" si="5"/>
        <v>123143.76000000001</v>
      </c>
      <c r="N56" s="22">
        <f t="shared" si="5"/>
        <v>0</v>
      </c>
      <c r="O56" s="47">
        <f>O22+O32</f>
        <v>18469188.105554994</v>
      </c>
      <c r="P56" s="22">
        <f t="shared" ref="P56" si="7">P22+P32</f>
        <v>18469188.105554998</v>
      </c>
      <c r="Q56" s="22">
        <f t="shared" si="0"/>
        <v>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55" x14ac:dyDescent="0.35">
      <c r="A57" s="20"/>
      <c r="B57" s="20"/>
      <c r="C57" s="20"/>
      <c r="D57" s="20"/>
      <c r="E57" s="21"/>
      <c r="F57" s="45"/>
      <c r="G57" s="46"/>
      <c r="H57" s="46"/>
      <c r="I57" s="46"/>
      <c r="J57" s="46"/>
      <c r="K57" s="46"/>
      <c r="L57" s="46"/>
      <c r="M57" s="46"/>
      <c r="N57" s="46"/>
      <c r="O57" s="47"/>
      <c r="P57" s="46"/>
      <c r="Q57" s="46">
        <f t="shared" si="0"/>
        <v>0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55" x14ac:dyDescent="0.35">
      <c r="A58" s="11" t="s">
        <v>50</v>
      </c>
      <c r="B58" s="11"/>
      <c r="C58" s="11"/>
      <c r="D58" s="11"/>
      <c r="E58" s="12"/>
      <c r="F58" s="42"/>
      <c r="G58" s="17"/>
      <c r="H58" s="17"/>
      <c r="I58" s="17"/>
      <c r="J58" s="17"/>
      <c r="K58" s="17"/>
      <c r="L58" s="17"/>
      <c r="M58" s="17"/>
      <c r="N58" s="17"/>
      <c r="O58" s="47"/>
      <c r="P58" s="17"/>
      <c r="Q58" s="17">
        <f t="shared" si="0"/>
        <v>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x14ac:dyDescent="0.35">
      <c r="A59" s="11" t="s">
        <v>4</v>
      </c>
      <c r="B59" s="11" t="s">
        <v>51</v>
      </c>
      <c r="C59" s="11"/>
      <c r="D59" s="11"/>
      <c r="E59" s="11"/>
      <c r="F59" s="45"/>
      <c r="G59" s="46"/>
      <c r="H59" s="46"/>
      <c r="I59" s="46"/>
      <c r="J59" s="46"/>
      <c r="K59" s="46"/>
      <c r="L59" s="46"/>
      <c r="M59" s="46"/>
      <c r="N59" s="46"/>
      <c r="O59" s="47"/>
      <c r="P59" s="46"/>
      <c r="Q59" s="46">
        <f t="shared" si="0"/>
        <v>0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  <row r="60" spans="1:55" x14ac:dyDescent="0.35">
      <c r="A60" s="12"/>
      <c r="B60" s="12">
        <v>1</v>
      </c>
      <c r="C60" s="12" t="s">
        <v>52</v>
      </c>
      <c r="D60" s="12"/>
      <c r="E60" s="12"/>
      <c r="F60" s="45"/>
      <c r="G60" s="46"/>
      <c r="H60" s="46"/>
      <c r="I60" s="46">
        <f>+'[2]Tab finale 2020'!O18</f>
        <v>314715.48938290094</v>
      </c>
      <c r="J60" s="46"/>
      <c r="K60" s="46"/>
      <c r="L60" s="46"/>
      <c r="M60" s="46"/>
      <c r="N60" s="46"/>
      <c r="O60" s="47">
        <f>SUM(F60:N60)</f>
        <v>314715.48938290094</v>
      </c>
      <c r="P60" s="46">
        <f>+[2]SP_TOT!Q58</f>
        <v>314715.48938290094</v>
      </c>
      <c r="Q60" s="46">
        <f t="shared" si="0"/>
        <v>0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55" x14ac:dyDescent="0.35">
      <c r="A61" s="12"/>
      <c r="B61" s="12"/>
      <c r="C61" s="12" t="s">
        <v>53</v>
      </c>
      <c r="D61" s="12"/>
      <c r="E61" s="12"/>
      <c r="F61" s="45"/>
      <c r="G61" s="46"/>
      <c r="H61" s="46"/>
      <c r="I61" s="46"/>
      <c r="J61" s="46"/>
      <c r="K61" s="46"/>
      <c r="L61" s="46"/>
      <c r="M61" s="46"/>
      <c r="N61" s="46"/>
      <c r="O61" s="47"/>
      <c r="P61" s="46"/>
      <c r="Q61" s="46">
        <f t="shared" si="0"/>
        <v>0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1:55" x14ac:dyDescent="0.35">
      <c r="A62" s="12"/>
      <c r="B62" s="12"/>
      <c r="C62" s="12" t="s">
        <v>54</v>
      </c>
      <c r="D62" s="12"/>
      <c r="E62" s="12"/>
      <c r="F62" s="45"/>
      <c r="G62" s="46"/>
      <c r="H62" s="46"/>
      <c r="I62" s="46"/>
      <c r="J62" s="46"/>
      <c r="K62" s="46"/>
      <c r="L62" s="46"/>
      <c r="M62" s="46"/>
      <c r="N62" s="46"/>
      <c r="O62" s="47"/>
      <c r="P62" s="46"/>
      <c r="Q62" s="46">
        <f t="shared" si="0"/>
        <v>0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1:55" x14ac:dyDescent="0.35">
      <c r="A63" s="12"/>
      <c r="B63" s="12">
        <v>2</v>
      </c>
      <c r="C63" s="12" t="s">
        <v>55</v>
      </c>
      <c r="D63" s="12"/>
      <c r="E63" s="12"/>
      <c r="F63" s="45"/>
      <c r="G63" s="46"/>
      <c r="H63" s="46"/>
      <c r="I63" s="46"/>
      <c r="J63" s="46"/>
      <c r="K63" s="46"/>
      <c r="L63" s="46"/>
      <c r="M63" s="46"/>
      <c r="N63" s="46"/>
      <c r="O63" s="47"/>
      <c r="P63" s="46"/>
      <c r="Q63" s="46">
        <f t="shared" si="0"/>
        <v>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</row>
    <row r="64" spans="1:55" x14ac:dyDescent="0.35">
      <c r="A64" s="12"/>
      <c r="B64" s="12">
        <v>3</v>
      </c>
      <c r="C64" s="12" t="s">
        <v>56</v>
      </c>
      <c r="D64" s="12"/>
      <c r="E64" s="12"/>
      <c r="F64" s="45"/>
      <c r="G64" s="46"/>
      <c r="H64" s="46"/>
      <c r="I64" s="46">
        <f>+[2]CRITERI_SP!C47</f>
        <v>18887</v>
      </c>
      <c r="J64" s="46"/>
      <c r="K64" s="46"/>
      <c r="L64" s="46"/>
      <c r="M64" s="46"/>
      <c r="N64" s="46"/>
      <c r="O64" s="47">
        <f>SUM(F64:N64)</f>
        <v>18887</v>
      </c>
      <c r="P64" s="46">
        <f>+[2]SP_TOT!Q62</f>
        <v>18887</v>
      </c>
      <c r="Q64" s="46">
        <f t="shared" si="0"/>
        <v>0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55" x14ac:dyDescent="0.35">
      <c r="A65" s="12"/>
      <c r="B65" s="12">
        <v>4</v>
      </c>
      <c r="C65" s="12" t="s">
        <v>57</v>
      </c>
      <c r="D65" s="12"/>
      <c r="E65" s="12"/>
      <c r="F65" s="45"/>
      <c r="G65" s="46"/>
      <c r="H65" s="46"/>
      <c r="I65" s="46"/>
      <c r="J65" s="46"/>
      <c r="K65" s="46"/>
      <c r="L65" s="46"/>
      <c r="M65" s="46"/>
      <c r="N65" s="46"/>
      <c r="O65" s="47"/>
      <c r="P65" s="46"/>
      <c r="Q65" s="46">
        <f t="shared" si="0"/>
        <v>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x14ac:dyDescent="0.35">
      <c r="A66" s="12"/>
      <c r="B66" s="12">
        <v>5</v>
      </c>
      <c r="C66" s="12" t="s">
        <v>58</v>
      </c>
      <c r="D66" s="12"/>
      <c r="E66" s="12"/>
      <c r="F66" s="45"/>
      <c r="G66" s="46"/>
      <c r="H66" s="46"/>
      <c r="I66" s="46"/>
      <c r="J66" s="46"/>
      <c r="K66" s="46"/>
      <c r="L66" s="46"/>
      <c r="M66" s="46"/>
      <c r="N66" s="46"/>
      <c r="O66" s="47"/>
      <c r="P66" s="46"/>
      <c r="Q66" s="46">
        <f t="shared" si="0"/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x14ac:dyDescent="0.35">
      <c r="A67" s="12"/>
      <c r="B67" s="12">
        <v>6</v>
      </c>
      <c r="C67" s="12" t="s">
        <v>13</v>
      </c>
      <c r="D67" s="12"/>
      <c r="E67" s="12"/>
      <c r="F67" s="45"/>
      <c r="G67" s="46"/>
      <c r="H67" s="46"/>
      <c r="I67" s="46"/>
      <c r="J67" s="46"/>
      <c r="K67" s="46"/>
      <c r="L67" s="46"/>
      <c r="M67" s="46"/>
      <c r="N67" s="46"/>
      <c r="O67" s="47"/>
      <c r="P67" s="46"/>
      <c r="Q67" s="46">
        <f t="shared" si="0"/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1:55" x14ac:dyDescent="0.35">
      <c r="A68" s="12"/>
      <c r="B68" s="12"/>
      <c r="C68" s="12"/>
      <c r="D68" s="12"/>
      <c r="E68" s="23" t="s">
        <v>59</v>
      </c>
      <c r="F68" s="48">
        <f>SUM(F60:F67)</f>
        <v>0</v>
      </c>
      <c r="G68" s="49">
        <f t="shared" ref="G68:P68" si="8">SUM(G60:G67)</f>
        <v>0</v>
      </c>
      <c r="H68" s="49">
        <f t="shared" si="8"/>
        <v>0</v>
      </c>
      <c r="I68" s="49">
        <f t="shared" si="8"/>
        <v>333602.48938290094</v>
      </c>
      <c r="J68" s="49">
        <f t="shared" si="8"/>
        <v>0</v>
      </c>
      <c r="K68" s="49">
        <f t="shared" si="8"/>
        <v>0</v>
      </c>
      <c r="L68" s="49">
        <f t="shared" si="8"/>
        <v>0</v>
      </c>
      <c r="M68" s="49">
        <f t="shared" si="8"/>
        <v>0</v>
      </c>
      <c r="N68" s="49">
        <f t="shared" si="8"/>
        <v>0</v>
      </c>
      <c r="O68" s="48">
        <f t="shared" si="8"/>
        <v>333602.48938290094</v>
      </c>
      <c r="P68" s="54">
        <f t="shared" si="8"/>
        <v>333602.48938290094</v>
      </c>
      <c r="Q68" s="54">
        <f t="shared" si="0"/>
        <v>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1:55" x14ac:dyDescent="0.35">
      <c r="A69" s="11" t="s">
        <v>16</v>
      </c>
      <c r="B69" s="11" t="s">
        <v>35</v>
      </c>
      <c r="C69" s="11"/>
      <c r="D69" s="11"/>
      <c r="E69" s="11"/>
      <c r="F69" s="42"/>
      <c r="G69" s="17"/>
      <c r="H69" s="17"/>
      <c r="I69" s="17"/>
      <c r="J69" s="17"/>
      <c r="K69" s="17"/>
      <c r="L69" s="17"/>
      <c r="M69" s="17"/>
      <c r="N69" s="17"/>
      <c r="O69" s="47"/>
      <c r="P69" s="17"/>
      <c r="Q69" s="17">
        <f t="shared" si="0"/>
        <v>0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x14ac:dyDescent="0.35">
      <c r="A70" s="12"/>
      <c r="B70" s="15" t="s">
        <v>26</v>
      </c>
      <c r="C70" s="12"/>
      <c r="D70" s="12"/>
      <c r="E70" s="12"/>
      <c r="F70" s="42"/>
      <c r="G70" s="17"/>
      <c r="H70" s="17"/>
      <c r="I70" s="17"/>
      <c r="J70" s="17"/>
      <c r="K70" s="17"/>
      <c r="L70" s="17"/>
      <c r="M70" s="17"/>
      <c r="N70" s="17"/>
      <c r="O70" s="47"/>
      <c r="P70" s="17"/>
      <c r="Q70" s="17">
        <f t="shared" si="0"/>
        <v>0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55" x14ac:dyDescent="0.35">
      <c r="A71" s="12"/>
      <c r="B71" s="15" t="s">
        <v>60</v>
      </c>
      <c r="C71" s="12"/>
      <c r="D71" s="12"/>
      <c r="E71" s="12"/>
      <c r="F71" s="42"/>
      <c r="G71" s="17"/>
      <c r="H71" s="17"/>
      <c r="I71" s="50"/>
      <c r="J71" s="55"/>
      <c r="K71" s="55"/>
      <c r="L71" s="55"/>
      <c r="M71" s="50"/>
      <c r="N71" s="55"/>
      <c r="O71" s="47"/>
      <c r="P71" s="17"/>
      <c r="Q71" s="17">
        <f t="shared" si="0"/>
        <v>0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x14ac:dyDescent="0.35">
      <c r="A72" s="20"/>
      <c r="B72" s="20">
        <v>1</v>
      </c>
      <c r="C72" s="20" t="s">
        <v>61</v>
      </c>
      <c r="D72" s="20"/>
      <c r="E72" s="20"/>
      <c r="F72" s="42"/>
      <c r="G72" s="17"/>
      <c r="H72" s="17"/>
      <c r="I72" s="17">
        <f>[2]CRITERI_SP!F52*100%</f>
        <v>4245652</v>
      </c>
      <c r="J72" s="17"/>
      <c r="K72" s="17"/>
      <c r="L72" s="17"/>
      <c r="M72" s="17"/>
      <c r="N72" s="17"/>
      <c r="O72" s="47">
        <f>SUM(F72:N72)</f>
        <v>4245652</v>
      </c>
      <c r="P72" s="17">
        <f>+[2]SP_TOT!Q71</f>
        <v>4245652</v>
      </c>
      <c r="Q72" s="17">
        <f t="shared" si="0"/>
        <v>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55" x14ac:dyDescent="0.35">
      <c r="A73" s="12"/>
      <c r="B73" s="12"/>
      <c r="C73" s="12"/>
      <c r="D73" s="12"/>
      <c r="E73" s="12"/>
      <c r="F73" s="42"/>
      <c r="G73" s="17"/>
      <c r="H73" s="17"/>
      <c r="I73" s="17"/>
      <c r="J73" s="17"/>
      <c r="K73" s="17"/>
      <c r="L73" s="17"/>
      <c r="M73" s="17"/>
      <c r="N73" s="17"/>
      <c r="O73" s="47"/>
      <c r="P73" s="17"/>
      <c r="Q73" s="17">
        <f t="shared" si="0"/>
        <v>0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55" x14ac:dyDescent="0.35">
      <c r="A74" s="12"/>
      <c r="B74" s="12">
        <v>2</v>
      </c>
      <c r="C74" s="12" t="s">
        <v>36</v>
      </c>
      <c r="D74" s="12"/>
      <c r="E74" s="12"/>
      <c r="F74" s="42"/>
      <c r="G74" s="17"/>
      <c r="H74" s="17"/>
      <c r="I74" s="17">
        <f>+[2]CRITERI_SP!C59</f>
        <v>11452</v>
      </c>
      <c r="J74" s="17"/>
      <c r="K74" s="17"/>
      <c r="L74" s="17"/>
      <c r="M74" s="17"/>
      <c r="N74" s="17"/>
      <c r="O74" s="47">
        <f>SUM(F74:N74)</f>
        <v>11452</v>
      </c>
      <c r="P74" s="17">
        <f>+[2]SP_TOT!Q72</f>
        <v>11452</v>
      </c>
      <c r="Q74" s="17">
        <f t="shared" si="0"/>
        <v>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55" x14ac:dyDescent="0.35">
      <c r="A75" s="12"/>
      <c r="B75" s="12">
        <v>3</v>
      </c>
      <c r="C75" s="12" t="s">
        <v>37</v>
      </c>
      <c r="D75" s="12"/>
      <c r="E75" s="12"/>
      <c r="F75" s="42"/>
      <c r="G75" s="17"/>
      <c r="H75" s="17"/>
      <c r="I75" s="17">
        <f>+[2]CRITERI_SP!C65+[2]CRITERI_SP!C67</f>
        <v>474586</v>
      </c>
      <c r="J75" s="17"/>
      <c r="K75" s="17"/>
      <c r="L75" s="17"/>
      <c r="M75" s="17"/>
      <c r="N75" s="17"/>
      <c r="O75" s="47">
        <f>SUM(F75:N75)</f>
        <v>474586</v>
      </c>
      <c r="P75" s="17">
        <f>+[2]SP_TOT!Q73</f>
        <v>474586</v>
      </c>
      <c r="Q75" s="17">
        <f t="shared" si="0"/>
        <v>0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55" x14ac:dyDescent="0.35">
      <c r="A76" s="12"/>
      <c r="B76" s="12">
        <v>4</v>
      </c>
      <c r="C76" s="12" t="s">
        <v>62</v>
      </c>
      <c r="D76" s="12"/>
      <c r="E76" s="12"/>
      <c r="F76" s="42"/>
      <c r="G76" s="17"/>
      <c r="H76" s="17"/>
      <c r="I76" s="17">
        <f>+[2]CRITERI_SP!C71</f>
        <v>538310.13509409979</v>
      </c>
      <c r="J76" s="17"/>
      <c r="K76" s="17"/>
      <c r="L76" s="17"/>
      <c r="M76" s="17"/>
      <c r="N76" s="17"/>
      <c r="O76" s="47">
        <f>SUM(F76:N76)</f>
        <v>538310.13509409979</v>
      </c>
      <c r="P76" s="17">
        <f>+[2]SP_TOT!Q74</f>
        <v>538310.13509409979</v>
      </c>
      <c r="Q76" s="17">
        <f t="shared" si="0"/>
        <v>0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x14ac:dyDescent="0.35">
      <c r="A77" s="12"/>
      <c r="B77" s="12">
        <v>5</v>
      </c>
      <c r="C77" s="12" t="s">
        <v>63</v>
      </c>
      <c r="D77" s="12"/>
      <c r="E77" s="12"/>
      <c r="F77" s="42"/>
      <c r="G77" s="17"/>
      <c r="H77" s="17"/>
      <c r="I77" s="17">
        <f>+[2]CRITERI_SP!C77</f>
        <v>3439</v>
      </c>
      <c r="J77" s="17"/>
      <c r="K77" s="17"/>
      <c r="L77" s="17"/>
      <c r="M77" s="17"/>
      <c r="N77" s="17"/>
      <c r="O77" s="47">
        <f>SUM(F77:N77)</f>
        <v>3439</v>
      </c>
      <c r="P77" s="17">
        <f>+[2]SP_TOT!Q75</f>
        <v>3439.41</v>
      </c>
      <c r="Q77" s="17">
        <f t="shared" si="0"/>
        <v>-0.40999999999985448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55" x14ac:dyDescent="0.35">
      <c r="A78" s="12"/>
      <c r="B78" s="12" t="s">
        <v>169</v>
      </c>
      <c r="C78" s="12" t="s">
        <v>40</v>
      </c>
      <c r="D78" s="12"/>
      <c r="E78" s="12"/>
      <c r="F78" s="42"/>
      <c r="G78" s="17"/>
      <c r="H78" s="17"/>
      <c r="I78" s="17"/>
      <c r="J78" s="17"/>
      <c r="K78" s="17"/>
      <c r="L78" s="17"/>
      <c r="M78" s="17"/>
      <c r="N78" s="17"/>
      <c r="O78" s="47"/>
      <c r="P78" s="17">
        <v>0</v>
      </c>
      <c r="Q78" s="17">
        <f t="shared" si="0"/>
        <v>0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55" x14ac:dyDescent="0.35">
      <c r="A79" s="12"/>
      <c r="B79" s="12"/>
      <c r="C79" s="12" t="s">
        <v>64</v>
      </c>
      <c r="D79" s="12"/>
      <c r="E79" s="12"/>
      <c r="F79" s="42"/>
      <c r="G79" s="17"/>
      <c r="H79" s="17"/>
      <c r="I79" s="17"/>
      <c r="J79" s="17"/>
      <c r="K79" s="17"/>
      <c r="L79" s="17"/>
      <c r="M79" s="17"/>
      <c r="N79" s="17"/>
      <c r="O79" s="47"/>
      <c r="P79" s="17">
        <f>+[2]SP_TOT!Q76</f>
        <v>0</v>
      </c>
      <c r="Q79" s="17">
        <f t="shared" si="0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x14ac:dyDescent="0.35">
      <c r="A80" s="12"/>
      <c r="B80" s="12"/>
      <c r="C80" s="12" t="s">
        <v>65</v>
      </c>
      <c r="D80" s="12"/>
      <c r="E80" s="12"/>
      <c r="F80" s="42"/>
      <c r="G80" s="17"/>
      <c r="H80" s="17"/>
      <c r="I80" s="17"/>
      <c r="J80" s="17"/>
      <c r="K80" s="17"/>
      <c r="L80" s="17"/>
      <c r="M80" s="17"/>
      <c r="N80" s="17"/>
      <c r="O80" s="47"/>
      <c r="P80" s="17">
        <f>+[2]SP_TOT!Q77</f>
        <v>0</v>
      </c>
      <c r="Q80" s="17">
        <f t="shared" si="0"/>
        <v>0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x14ac:dyDescent="0.35">
      <c r="A81" s="12"/>
      <c r="B81" s="12"/>
      <c r="C81" s="12" t="s">
        <v>66</v>
      </c>
      <c r="D81" s="12"/>
      <c r="E81" s="12"/>
      <c r="F81" s="56">
        <f>19.5783895967681%*[2]DETT_CE!BH17</f>
        <v>2284.1425550600943</v>
      </c>
      <c r="G81" s="24">
        <f>18.2338423591031%*[2]DETT_CE!BH17</f>
        <v>2127.2789096790621</v>
      </c>
      <c r="H81" s="57"/>
      <c r="I81" s="24">
        <f>0.621877680441287*[2]DETT_CE!BH17</f>
        <v>7255.2304004231673</v>
      </c>
      <c r="J81" s="17"/>
      <c r="K81" s="17"/>
      <c r="L81" s="17"/>
      <c r="M81" s="17"/>
      <c r="N81" s="17"/>
      <c r="O81" s="47">
        <f>SUM(F81:N81)</f>
        <v>11666.651865162323</v>
      </c>
      <c r="P81" s="17">
        <f>+[2]SP_TOT!Q81</f>
        <v>11666.651865162336</v>
      </c>
      <c r="Q81" s="17">
        <f t="shared" si="0"/>
        <v>0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x14ac:dyDescent="0.35">
      <c r="A82" s="12"/>
      <c r="B82" s="12"/>
      <c r="C82" s="12" t="s">
        <v>67</v>
      </c>
      <c r="D82" s="12"/>
      <c r="E82" s="12"/>
      <c r="F82" s="42"/>
      <c r="G82" s="52"/>
      <c r="H82" s="17"/>
      <c r="I82" s="52"/>
      <c r="J82" s="17"/>
      <c r="K82" s="52"/>
      <c r="L82" s="52"/>
      <c r="M82" s="10"/>
      <c r="N82" s="17"/>
      <c r="O82" s="47">
        <f>SUM(F82:N82)</f>
        <v>0</v>
      </c>
      <c r="P82" s="17">
        <f>+[2]SP_TOT!Q79</f>
        <v>0</v>
      </c>
      <c r="Q82" s="17">
        <f t="shared" ref="Q82:Q145" si="9">+O82-P82</f>
        <v>0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x14ac:dyDescent="0.35">
      <c r="A83" s="12"/>
      <c r="B83" s="12"/>
      <c r="C83" s="12" t="s">
        <v>68</v>
      </c>
      <c r="D83" s="12"/>
      <c r="E83" s="12"/>
      <c r="F83" s="42"/>
      <c r="G83" s="52"/>
      <c r="H83" s="17"/>
      <c r="I83" s="52"/>
      <c r="J83" s="17"/>
      <c r="K83" s="52"/>
      <c r="L83" s="52"/>
      <c r="M83" s="17"/>
      <c r="N83" s="17"/>
      <c r="O83" s="47">
        <f>SUM(F83:N83)</f>
        <v>0</v>
      </c>
      <c r="P83" s="17">
        <f>+[2]SP_TOT!Q80</f>
        <v>0</v>
      </c>
      <c r="Q83" s="17">
        <f t="shared" si="9"/>
        <v>0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x14ac:dyDescent="0.35">
      <c r="A84" s="12"/>
      <c r="B84" s="12"/>
      <c r="C84" s="12"/>
      <c r="D84" s="15" t="s">
        <v>69</v>
      </c>
      <c r="E84" s="12"/>
      <c r="F84" s="42"/>
      <c r="G84" s="17"/>
      <c r="H84" s="17"/>
      <c r="I84" s="17"/>
      <c r="J84" s="17"/>
      <c r="K84" s="17"/>
      <c r="L84" s="17"/>
      <c r="M84" s="17"/>
      <c r="N84" s="17"/>
      <c r="O84" s="47"/>
      <c r="P84" s="17"/>
      <c r="Q84" s="17">
        <f t="shared" si="9"/>
        <v>0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x14ac:dyDescent="0.35">
      <c r="A85" s="12"/>
      <c r="B85" s="12"/>
      <c r="C85" s="12"/>
      <c r="D85" s="12"/>
      <c r="E85" s="11" t="s">
        <v>70</v>
      </c>
      <c r="F85" s="47">
        <f t="shared" ref="F85:N85" si="10">SUM(F70:F84)</f>
        <v>2284.1425550600943</v>
      </c>
      <c r="G85" s="49">
        <f t="shared" si="10"/>
        <v>2127.2789096790621</v>
      </c>
      <c r="H85" s="22">
        <f t="shared" si="10"/>
        <v>0</v>
      </c>
      <c r="I85" s="49">
        <f t="shared" si="10"/>
        <v>5280694.3654945232</v>
      </c>
      <c r="J85" s="22">
        <f t="shared" si="10"/>
        <v>0</v>
      </c>
      <c r="K85" s="49">
        <f t="shared" si="10"/>
        <v>0</v>
      </c>
      <c r="L85" s="49">
        <f t="shared" si="10"/>
        <v>0</v>
      </c>
      <c r="M85" s="49">
        <f t="shared" si="10"/>
        <v>0</v>
      </c>
      <c r="N85" s="49">
        <f t="shared" si="10"/>
        <v>0</v>
      </c>
      <c r="O85" s="47">
        <f>SUM(F85:N85)</f>
        <v>5285105.7869592626</v>
      </c>
      <c r="P85" s="22">
        <f t="shared" ref="P85" si="11">SUM(P70:P84)</f>
        <v>5285106.1969592618</v>
      </c>
      <c r="Q85" s="22">
        <f t="shared" si="9"/>
        <v>-0.40999999921768904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x14ac:dyDescent="0.35">
      <c r="A86" s="12"/>
      <c r="B86" s="12"/>
      <c r="C86" s="12"/>
      <c r="D86" s="12"/>
      <c r="E86" s="11"/>
      <c r="F86" s="47"/>
      <c r="G86" s="22"/>
      <c r="H86" s="22"/>
      <c r="I86" s="22"/>
      <c r="J86" s="22"/>
      <c r="K86" s="22"/>
      <c r="L86" s="22"/>
      <c r="M86" s="22"/>
      <c r="N86" s="22"/>
      <c r="O86" s="47"/>
      <c r="P86" s="22"/>
      <c r="Q86" s="22">
        <f t="shared" si="9"/>
        <v>0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x14ac:dyDescent="0.35">
      <c r="A87" s="11" t="s">
        <v>24</v>
      </c>
      <c r="B87" s="11" t="s">
        <v>71</v>
      </c>
      <c r="C87" s="11"/>
      <c r="D87" s="11"/>
      <c r="E87" s="11"/>
      <c r="F87" s="43"/>
      <c r="G87" s="44"/>
      <c r="H87" s="44"/>
      <c r="I87" s="44"/>
      <c r="J87" s="44"/>
      <c r="K87" s="44"/>
      <c r="L87" s="44"/>
      <c r="M87" s="44"/>
      <c r="N87" s="44"/>
      <c r="O87" s="43"/>
      <c r="P87" s="44"/>
      <c r="Q87" s="44">
        <f t="shared" si="9"/>
        <v>0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x14ac:dyDescent="0.35">
      <c r="A88" s="12"/>
      <c r="B88" s="12" t="s">
        <v>72</v>
      </c>
      <c r="C88" s="12"/>
      <c r="D88" s="12"/>
      <c r="E88" s="12"/>
      <c r="F88" s="43"/>
      <c r="G88" s="44"/>
      <c r="H88" s="44"/>
      <c r="I88" s="44"/>
      <c r="J88" s="44"/>
      <c r="K88" s="44"/>
      <c r="L88" s="44"/>
      <c r="M88" s="44"/>
      <c r="N88" s="44"/>
      <c r="O88" s="43"/>
      <c r="P88" s="44"/>
      <c r="Q88" s="44">
        <f t="shared" si="9"/>
        <v>0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x14ac:dyDescent="0.35">
      <c r="A89" s="12"/>
      <c r="B89" s="12">
        <v>1</v>
      </c>
      <c r="C89" s="12" t="s">
        <v>73</v>
      </c>
      <c r="D89" s="12"/>
      <c r="E89" s="12"/>
      <c r="F89" s="43"/>
      <c r="G89" s="44"/>
      <c r="H89" s="44"/>
      <c r="I89" s="44"/>
      <c r="J89" s="44"/>
      <c r="K89" s="44"/>
      <c r="L89" s="44"/>
      <c r="M89" s="44"/>
      <c r="N89" s="44"/>
      <c r="O89" s="43"/>
      <c r="P89" s="44"/>
      <c r="Q89" s="44">
        <f t="shared" si="9"/>
        <v>0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x14ac:dyDescent="0.35">
      <c r="A90" s="12"/>
      <c r="B90" s="12">
        <v>2</v>
      </c>
      <c r="C90" s="12" t="s">
        <v>74</v>
      </c>
      <c r="D90" s="12"/>
      <c r="E90" s="12"/>
      <c r="F90" s="43"/>
      <c r="G90" s="44"/>
      <c r="H90" s="44"/>
      <c r="I90" s="44"/>
      <c r="J90" s="44"/>
      <c r="K90" s="44"/>
      <c r="L90" s="44"/>
      <c r="M90" s="44"/>
      <c r="N90" s="44"/>
      <c r="O90" s="43"/>
      <c r="P90" s="44"/>
      <c r="Q90" s="44">
        <f t="shared" si="9"/>
        <v>0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x14ac:dyDescent="0.35">
      <c r="A91" s="12"/>
      <c r="B91" s="12">
        <v>3</v>
      </c>
      <c r="C91" s="12" t="s">
        <v>75</v>
      </c>
      <c r="D91" s="12"/>
      <c r="E91" s="12"/>
      <c r="F91" s="43"/>
      <c r="G91" s="44"/>
      <c r="H91" s="44"/>
      <c r="I91" s="44"/>
      <c r="J91" s="44"/>
      <c r="K91" s="44"/>
      <c r="L91" s="44"/>
      <c r="M91" s="44"/>
      <c r="N91" s="44"/>
      <c r="O91" s="43"/>
      <c r="P91" s="44"/>
      <c r="Q91" s="44">
        <f t="shared" si="9"/>
        <v>0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x14ac:dyDescent="0.35">
      <c r="A92" s="12"/>
      <c r="B92" s="12">
        <v>4</v>
      </c>
      <c r="C92" s="12" t="s">
        <v>76</v>
      </c>
      <c r="D92" s="12"/>
      <c r="E92" s="12"/>
      <c r="F92" s="43"/>
      <c r="G92" s="44"/>
      <c r="H92" s="44"/>
      <c r="I92" s="44"/>
      <c r="J92" s="44"/>
      <c r="K92" s="44"/>
      <c r="L92" s="44"/>
      <c r="M92" s="44"/>
      <c r="N92" s="44"/>
      <c r="O92" s="43"/>
      <c r="P92" s="44"/>
      <c r="Q92" s="44">
        <f t="shared" si="9"/>
        <v>0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x14ac:dyDescent="0.35">
      <c r="A93" s="12"/>
      <c r="B93" s="12">
        <v>5</v>
      </c>
      <c r="C93" s="12" t="s">
        <v>77</v>
      </c>
      <c r="D93" s="12"/>
      <c r="E93" s="12"/>
      <c r="F93" s="43"/>
      <c r="G93" s="44"/>
      <c r="H93" s="44"/>
      <c r="I93" s="44"/>
      <c r="J93" s="44"/>
      <c r="K93" s="44"/>
      <c r="L93" s="44"/>
      <c r="M93" s="44"/>
      <c r="N93" s="44"/>
      <c r="O93" s="43"/>
      <c r="P93" s="44"/>
      <c r="Q93" s="44">
        <f t="shared" si="9"/>
        <v>0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  <row r="94" spans="1:55" x14ac:dyDescent="0.35">
      <c r="A94" s="12"/>
      <c r="B94" s="12"/>
      <c r="C94" s="12"/>
      <c r="D94" s="12"/>
      <c r="E94" s="12"/>
      <c r="F94" s="43"/>
      <c r="G94" s="44"/>
      <c r="H94" s="44"/>
      <c r="I94" s="44"/>
      <c r="J94" s="44"/>
      <c r="K94" s="44"/>
      <c r="L94" s="44"/>
      <c r="M94" s="44"/>
      <c r="N94" s="44"/>
      <c r="O94" s="43"/>
      <c r="P94" s="44"/>
      <c r="Q94" s="44">
        <f t="shared" si="9"/>
        <v>0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</row>
    <row r="95" spans="1:55" x14ac:dyDescent="0.35">
      <c r="A95" s="11" t="s">
        <v>78</v>
      </c>
      <c r="B95" s="11" t="s">
        <v>79</v>
      </c>
      <c r="C95" s="11"/>
      <c r="D95" s="11"/>
      <c r="E95" s="11"/>
      <c r="F95" s="43"/>
      <c r="G95" s="44"/>
      <c r="H95" s="44"/>
      <c r="I95" s="44"/>
      <c r="J95" s="44"/>
      <c r="K95" s="44"/>
      <c r="L95" s="44"/>
      <c r="M95" s="44"/>
      <c r="N95" s="44"/>
      <c r="O95" s="43"/>
      <c r="P95" s="44"/>
      <c r="Q95" s="44">
        <f t="shared" si="9"/>
        <v>0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</row>
    <row r="96" spans="1:55" x14ac:dyDescent="0.35">
      <c r="A96" s="12"/>
      <c r="B96" s="12">
        <v>1</v>
      </c>
      <c r="C96" s="12" t="s">
        <v>80</v>
      </c>
      <c r="D96" s="12"/>
      <c r="E96" s="12"/>
      <c r="F96" s="43"/>
      <c r="G96" s="44"/>
      <c r="H96" s="44"/>
      <c r="I96" s="44"/>
      <c r="J96" s="44"/>
      <c r="K96" s="44"/>
      <c r="L96" s="44"/>
      <c r="M96" s="44"/>
      <c r="N96" s="44"/>
      <c r="O96" s="43"/>
      <c r="P96" s="44"/>
      <c r="Q96" s="44">
        <f t="shared" si="9"/>
        <v>0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1:55" x14ac:dyDescent="0.35">
      <c r="A97" s="12"/>
      <c r="B97" s="12"/>
      <c r="C97" s="12" t="s">
        <v>29</v>
      </c>
      <c r="D97" s="12" t="s">
        <v>81</v>
      </c>
      <c r="E97" s="12"/>
      <c r="F97" s="43"/>
      <c r="G97" s="44"/>
      <c r="H97" s="44"/>
      <c r="I97" s="44"/>
      <c r="J97" s="44"/>
      <c r="K97" s="44"/>
      <c r="L97" s="44"/>
      <c r="M97" s="44"/>
      <c r="N97" s="44"/>
      <c r="O97" s="43"/>
      <c r="P97" s="44"/>
      <c r="Q97" s="44">
        <f t="shared" si="9"/>
        <v>0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55" x14ac:dyDescent="0.35">
      <c r="A98" s="12"/>
      <c r="B98" s="12"/>
      <c r="C98" s="12" t="s">
        <v>31</v>
      </c>
      <c r="D98" s="12" t="s">
        <v>82</v>
      </c>
      <c r="E98" s="12"/>
      <c r="F98" s="43"/>
      <c r="G98" s="44"/>
      <c r="H98" s="44"/>
      <c r="I98" s="44"/>
      <c r="J98" s="44"/>
      <c r="K98" s="44"/>
      <c r="L98" s="44"/>
      <c r="M98" s="44"/>
      <c r="N98" s="44"/>
      <c r="O98" s="43"/>
      <c r="P98" s="44"/>
      <c r="Q98" s="44">
        <f t="shared" si="9"/>
        <v>0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</row>
    <row r="99" spans="1:55" x14ac:dyDescent="0.35">
      <c r="A99" s="12"/>
      <c r="B99" s="12"/>
      <c r="C99" s="12"/>
      <c r="D99" s="12" t="s">
        <v>83</v>
      </c>
      <c r="E99" s="12"/>
      <c r="F99" s="43"/>
      <c r="G99" s="44"/>
      <c r="H99" s="44"/>
      <c r="I99" s="44"/>
      <c r="J99" s="44"/>
      <c r="K99" s="44"/>
      <c r="L99" s="44"/>
      <c r="M99" s="44"/>
      <c r="N99" s="44"/>
      <c r="O99" s="43"/>
      <c r="P99" s="44"/>
      <c r="Q99" s="44">
        <f t="shared" si="9"/>
        <v>0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</row>
    <row r="100" spans="1:55" x14ac:dyDescent="0.35">
      <c r="A100" s="12"/>
      <c r="B100" s="12"/>
      <c r="C100" s="12" t="s">
        <v>33</v>
      </c>
      <c r="D100" s="12" t="s">
        <v>84</v>
      </c>
      <c r="E100" s="12"/>
      <c r="F100" s="43"/>
      <c r="G100" s="44"/>
      <c r="H100" s="44"/>
      <c r="I100" s="44"/>
      <c r="J100" s="44"/>
      <c r="K100" s="44"/>
      <c r="L100" s="44"/>
      <c r="M100" s="44"/>
      <c r="N100" s="44"/>
      <c r="O100" s="43"/>
      <c r="P100" s="44"/>
      <c r="Q100" s="44">
        <f t="shared" si="9"/>
        <v>0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1:55" x14ac:dyDescent="0.35">
      <c r="A101" s="12"/>
      <c r="B101" s="12">
        <v>2</v>
      </c>
      <c r="C101" s="12" t="s">
        <v>85</v>
      </c>
      <c r="D101" s="12"/>
      <c r="E101" s="12"/>
      <c r="F101" s="43"/>
      <c r="G101" s="44"/>
      <c r="H101" s="44"/>
      <c r="I101" s="44"/>
      <c r="J101" s="44"/>
      <c r="K101" s="44"/>
      <c r="L101" s="44"/>
      <c r="M101" s="44"/>
      <c r="N101" s="44"/>
      <c r="O101" s="43"/>
      <c r="P101" s="44"/>
      <c r="Q101" s="44">
        <f t="shared" si="9"/>
        <v>0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1:55" x14ac:dyDescent="0.35">
      <c r="A102" s="12"/>
      <c r="B102" s="12">
        <v>3</v>
      </c>
      <c r="C102" s="12" t="s">
        <v>86</v>
      </c>
      <c r="D102" s="12"/>
      <c r="E102" s="12"/>
      <c r="F102" s="43"/>
      <c r="G102" s="44"/>
      <c r="H102" s="44"/>
      <c r="I102" s="44"/>
      <c r="J102" s="44"/>
      <c r="K102" s="44"/>
      <c r="L102" s="44"/>
      <c r="M102" s="44"/>
      <c r="N102" s="44"/>
      <c r="O102" s="43"/>
      <c r="P102" s="44"/>
      <c r="Q102" s="44">
        <f t="shared" si="9"/>
        <v>0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55" x14ac:dyDescent="0.35">
      <c r="A103" s="12"/>
      <c r="B103" s="12"/>
      <c r="C103" s="12"/>
      <c r="D103" s="12"/>
      <c r="E103" s="12"/>
      <c r="F103" s="42"/>
      <c r="G103" s="17"/>
      <c r="H103" s="17"/>
      <c r="I103" s="17"/>
      <c r="J103" s="17"/>
      <c r="K103" s="17"/>
      <c r="L103" s="17"/>
      <c r="M103" s="17"/>
      <c r="N103" s="17"/>
      <c r="O103" s="47"/>
      <c r="P103" s="17"/>
      <c r="Q103" s="17">
        <f t="shared" si="9"/>
        <v>0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x14ac:dyDescent="0.35">
      <c r="A104" s="12"/>
      <c r="B104" s="12"/>
      <c r="C104" s="12"/>
      <c r="D104" s="12"/>
      <c r="E104" s="11" t="s">
        <v>87</v>
      </c>
      <c r="F104" s="47">
        <f t="shared" ref="F104:P104" si="12">F68+F85</f>
        <v>2284.1425550600943</v>
      </c>
      <c r="G104" s="49">
        <f t="shared" si="12"/>
        <v>2127.2789096790621</v>
      </c>
      <c r="H104" s="22">
        <f t="shared" si="12"/>
        <v>0</v>
      </c>
      <c r="I104" s="49">
        <f t="shared" si="12"/>
        <v>5614296.8548774244</v>
      </c>
      <c r="J104" s="49">
        <f t="shared" si="12"/>
        <v>0</v>
      </c>
      <c r="K104" s="49">
        <f t="shared" si="12"/>
        <v>0</v>
      </c>
      <c r="L104" s="49">
        <f t="shared" si="12"/>
        <v>0</v>
      </c>
      <c r="M104" s="49">
        <f t="shared" si="12"/>
        <v>0</v>
      </c>
      <c r="N104" s="49">
        <f t="shared" si="12"/>
        <v>0</v>
      </c>
      <c r="O104" s="47">
        <f t="shared" si="12"/>
        <v>5618708.2763421638</v>
      </c>
      <c r="P104" s="22">
        <f t="shared" si="12"/>
        <v>5618708.686342163</v>
      </c>
      <c r="Q104" s="22">
        <f t="shared" si="9"/>
        <v>-0.40999999921768904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1:55" x14ac:dyDescent="0.35">
      <c r="A105" s="12"/>
      <c r="B105" s="12"/>
      <c r="C105" s="12"/>
      <c r="D105" s="12"/>
      <c r="E105" s="11"/>
      <c r="F105" s="47"/>
      <c r="G105" s="22"/>
      <c r="H105" s="22"/>
      <c r="I105" s="22"/>
      <c r="J105" s="22"/>
      <c r="K105" s="22"/>
      <c r="L105" s="22"/>
      <c r="M105" s="22"/>
      <c r="N105" s="22"/>
      <c r="O105" s="47"/>
      <c r="P105" s="22"/>
      <c r="Q105" s="22">
        <f t="shared" si="9"/>
        <v>0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x14ac:dyDescent="0.35">
      <c r="A106" s="11" t="s">
        <v>88</v>
      </c>
      <c r="B106" s="11"/>
      <c r="C106" s="11"/>
      <c r="D106" s="11"/>
      <c r="E106" s="11"/>
      <c r="F106" s="45"/>
      <c r="G106" s="46"/>
      <c r="H106" s="46"/>
      <c r="I106" s="46"/>
      <c r="J106" s="46"/>
      <c r="K106" s="46"/>
      <c r="L106" s="46"/>
      <c r="M106" s="46"/>
      <c r="N106" s="46"/>
      <c r="O106" s="47"/>
      <c r="P106" s="46"/>
      <c r="Q106" s="46">
        <f t="shared" si="9"/>
        <v>0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1:55" x14ac:dyDescent="0.35">
      <c r="A107" s="12" t="s">
        <v>89</v>
      </c>
      <c r="B107" s="12"/>
      <c r="C107" s="12"/>
      <c r="D107" s="12"/>
      <c r="E107" s="12"/>
      <c r="F107" s="45"/>
      <c r="G107" s="46"/>
      <c r="H107" s="46"/>
      <c r="I107" s="17">
        <f>[2]SP_TOT!Q107-0.25</f>
        <v>36675.75</v>
      </c>
      <c r="J107" s="17"/>
      <c r="K107" s="17"/>
      <c r="L107" s="17"/>
      <c r="M107" s="17"/>
      <c r="N107" s="17"/>
      <c r="O107" s="47">
        <f>SUM(F107:N107)</f>
        <v>36675.75</v>
      </c>
      <c r="P107" s="46">
        <f>+[2]SP_TOT!Q107</f>
        <v>36676</v>
      </c>
      <c r="Q107" s="46">
        <f t="shared" si="9"/>
        <v>-0.25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55" x14ac:dyDescent="0.35">
      <c r="A108" s="12"/>
      <c r="B108" s="12"/>
      <c r="C108" s="12"/>
      <c r="D108" s="12"/>
      <c r="E108" s="12"/>
      <c r="F108" s="42"/>
      <c r="G108" s="17"/>
      <c r="H108" s="17"/>
      <c r="I108" s="17"/>
      <c r="J108" s="17"/>
      <c r="K108" s="17"/>
      <c r="L108" s="17"/>
      <c r="M108" s="17"/>
      <c r="N108" s="17"/>
      <c r="O108" s="47"/>
      <c r="P108" s="17"/>
      <c r="Q108" s="17">
        <f t="shared" si="9"/>
        <v>0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55" s="25" customFormat="1" ht="20" x14ac:dyDescent="0.4">
      <c r="A109" s="58"/>
      <c r="B109" s="58"/>
      <c r="C109" s="58"/>
      <c r="D109" s="58"/>
      <c r="E109" s="59" t="s">
        <v>90</v>
      </c>
      <c r="F109" s="60">
        <f>F56+F104+F107</f>
        <v>358161.5225550601</v>
      </c>
      <c r="G109" s="61">
        <f>G56+G104+G107</f>
        <v>25625.258409679063</v>
      </c>
      <c r="H109" s="62">
        <f>H56+H104+H107</f>
        <v>4758467.4829548197</v>
      </c>
      <c r="I109" s="61">
        <f>I56+I104+I107</f>
        <v>11167601.382383319</v>
      </c>
      <c r="J109" s="61">
        <f t="shared" ref="J109:N109" si="13">J56+J104+J107+J22</f>
        <v>7590999.9545942815</v>
      </c>
      <c r="K109" s="62">
        <f t="shared" si="13"/>
        <v>18297.18</v>
      </c>
      <c r="L109" s="61">
        <f t="shared" si="13"/>
        <v>82275.591</v>
      </c>
      <c r="M109" s="61">
        <f t="shared" si="13"/>
        <v>123143.76000000001</v>
      </c>
      <c r="N109" s="62">
        <f t="shared" si="13"/>
        <v>0</v>
      </c>
      <c r="O109" s="63">
        <f>SUM(F109:N109)</f>
        <v>24124572.131897159</v>
      </c>
      <c r="P109" s="61">
        <f>P56+P104+P107</f>
        <v>24124572.791897163</v>
      </c>
      <c r="Q109" s="64">
        <f t="shared" si="9"/>
        <v>-0.66000000387430191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</row>
    <row r="110" spans="1:55" ht="44.25" customHeight="1" x14ac:dyDescent="0.35">
      <c r="A110" s="6" t="s">
        <v>91</v>
      </c>
      <c r="B110" s="7"/>
      <c r="C110" s="7"/>
      <c r="D110" s="8"/>
      <c r="E110" s="66"/>
      <c r="F110" s="67"/>
      <c r="G110" s="68"/>
      <c r="H110" s="68"/>
      <c r="I110" s="68"/>
      <c r="J110" s="68"/>
      <c r="K110" s="68"/>
      <c r="L110" s="68"/>
      <c r="M110" s="68"/>
      <c r="N110" s="68"/>
      <c r="O110" s="69"/>
      <c r="P110" s="68"/>
      <c r="Q110" s="68">
        <f t="shared" si="9"/>
        <v>0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</row>
    <row r="111" spans="1:55" ht="15.75" customHeight="1" x14ac:dyDescent="0.35">
      <c r="A111" s="27"/>
      <c r="B111" s="28"/>
      <c r="C111" s="28"/>
      <c r="D111" s="29"/>
      <c r="E111" s="30"/>
      <c r="F111" s="42"/>
      <c r="G111" s="17"/>
      <c r="H111" s="17"/>
      <c r="I111" s="17"/>
      <c r="J111" s="17"/>
      <c r="K111" s="17"/>
      <c r="L111" s="17"/>
      <c r="M111" s="17"/>
      <c r="N111" s="17"/>
      <c r="O111" s="47"/>
      <c r="P111" s="17"/>
      <c r="Q111" s="17">
        <f t="shared" si="9"/>
        <v>0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</row>
    <row r="112" spans="1:55" x14ac:dyDescent="0.35">
      <c r="A112" s="11" t="s">
        <v>92</v>
      </c>
      <c r="B112" s="11"/>
      <c r="C112" s="11"/>
      <c r="D112" s="11"/>
      <c r="E112" s="11"/>
      <c r="F112" s="43"/>
      <c r="G112" s="44"/>
      <c r="H112" s="44"/>
      <c r="I112" s="44"/>
      <c r="J112" s="44"/>
      <c r="K112" s="44"/>
      <c r="L112" s="44"/>
      <c r="M112" s="44"/>
      <c r="N112" s="44"/>
      <c r="O112" s="43"/>
      <c r="P112" s="44"/>
      <c r="Q112" s="44">
        <f t="shared" si="9"/>
        <v>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</row>
    <row r="113" spans="1:55" x14ac:dyDescent="0.35">
      <c r="A113" s="11" t="s">
        <v>4</v>
      </c>
      <c r="B113" s="11" t="s">
        <v>93</v>
      </c>
      <c r="C113" s="11"/>
      <c r="D113" s="11"/>
      <c r="E113" s="31"/>
      <c r="F113" s="43"/>
      <c r="G113" s="44"/>
      <c r="H113" s="44"/>
      <c r="I113" s="44"/>
      <c r="J113" s="44"/>
      <c r="K113" s="44"/>
      <c r="L113" s="44"/>
      <c r="M113" s="44"/>
      <c r="N113" s="44"/>
      <c r="O113" s="43"/>
      <c r="P113" s="44"/>
      <c r="Q113" s="44">
        <f t="shared" si="9"/>
        <v>0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</row>
    <row r="114" spans="1:55" x14ac:dyDescent="0.35">
      <c r="A114" s="11" t="s">
        <v>16</v>
      </c>
      <c r="B114" s="11" t="s">
        <v>94</v>
      </c>
      <c r="C114" s="11"/>
      <c r="D114" s="11"/>
      <c r="E114" s="11"/>
      <c r="F114" s="43"/>
      <c r="G114" s="44"/>
      <c r="H114" s="44"/>
      <c r="I114" s="44"/>
      <c r="J114" s="44"/>
      <c r="K114" s="44"/>
      <c r="L114" s="44"/>
      <c r="M114" s="44"/>
      <c r="N114" s="44"/>
      <c r="O114" s="43"/>
      <c r="P114" s="44"/>
      <c r="Q114" s="44">
        <f t="shared" si="9"/>
        <v>0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</row>
    <row r="115" spans="1:55" x14ac:dyDescent="0.35">
      <c r="A115" s="11" t="s">
        <v>24</v>
      </c>
      <c r="B115" s="11" t="s">
        <v>95</v>
      </c>
      <c r="C115" s="11"/>
      <c r="D115" s="11"/>
      <c r="E115" s="11"/>
      <c r="F115" s="43"/>
      <c r="G115" s="44"/>
      <c r="H115" s="44"/>
      <c r="I115" s="44"/>
      <c r="J115" s="44"/>
      <c r="K115" s="44"/>
      <c r="L115" s="44"/>
      <c r="M115" s="44"/>
      <c r="N115" s="44"/>
      <c r="O115" s="43"/>
      <c r="P115" s="44"/>
      <c r="Q115" s="44">
        <f t="shared" si="9"/>
        <v>0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</row>
    <row r="116" spans="1:55" x14ac:dyDescent="0.35">
      <c r="A116" s="11" t="s">
        <v>78</v>
      </c>
      <c r="B116" s="11" t="s">
        <v>96</v>
      </c>
      <c r="C116" s="11"/>
      <c r="D116" s="11"/>
      <c r="E116" s="13"/>
      <c r="F116" s="43"/>
      <c r="G116" s="44"/>
      <c r="H116" s="44"/>
      <c r="I116" s="44"/>
      <c r="J116" s="44"/>
      <c r="K116" s="44"/>
      <c r="L116" s="44"/>
      <c r="M116" s="44"/>
      <c r="N116" s="44"/>
      <c r="O116" s="43"/>
      <c r="P116" s="44"/>
      <c r="Q116" s="44">
        <f t="shared" si="9"/>
        <v>0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</row>
    <row r="117" spans="1:55" x14ac:dyDescent="0.35">
      <c r="A117" s="11" t="s">
        <v>97</v>
      </c>
      <c r="B117" s="11" t="s">
        <v>94</v>
      </c>
      <c r="C117" s="11"/>
      <c r="D117" s="11"/>
      <c r="E117" s="11"/>
      <c r="F117" s="43"/>
      <c r="G117" s="44"/>
      <c r="H117" s="44"/>
      <c r="I117" s="44"/>
      <c r="J117" s="44"/>
      <c r="K117" s="44"/>
      <c r="L117" s="44"/>
      <c r="M117" s="44"/>
      <c r="N117" s="44"/>
      <c r="O117" s="43"/>
      <c r="P117" s="44"/>
      <c r="Q117" s="44">
        <f t="shared" si="9"/>
        <v>0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</row>
    <row r="118" spans="1:55" x14ac:dyDescent="0.35">
      <c r="A118" s="11" t="s">
        <v>98</v>
      </c>
      <c r="B118" s="11" t="s">
        <v>99</v>
      </c>
      <c r="C118" s="11"/>
      <c r="D118" s="11"/>
      <c r="E118" s="11"/>
      <c r="F118" s="43"/>
      <c r="G118" s="44"/>
      <c r="H118" s="44"/>
      <c r="I118" s="44"/>
      <c r="J118" s="44"/>
      <c r="K118" s="44"/>
      <c r="L118" s="44"/>
      <c r="M118" s="44"/>
      <c r="N118" s="44"/>
      <c r="O118" s="43"/>
      <c r="P118" s="44"/>
      <c r="Q118" s="44">
        <f t="shared" si="9"/>
        <v>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</row>
    <row r="119" spans="1:55" x14ac:dyDescent="0.35">
      <c r="A119" s="12"/>
      <c r="B119" s="12" t="s">
        <v>100</v>
      </c>
      <c r="C119" s="12" t="s">
        <v>101</v>
      </c>
      <c r="D119" s="12"/>
      <c r="E119" s="12"/>
      <c r="F119" s="43"/>
      <c r="G119" s="44"/>
      <c r="H119" s="44"/>
      <c r="I119" s="44"/>
      <c r="J119" s="44"/>
      <c r="K119" s="44"/>
      <c r="L119" s="44"/>
      <c r="M119" s="44"/>
      <c r="N119" s="44"/>
      <c r="O119" s="43"/>
      <c r="P119" s="44"/>
      <c r="Q119" s="44">
        <f t="shared" si="9"/>
        <v>0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</row>
    <row r="120" spans="1:55" x14ac:dyDescent="0.35">
      <c r="A120" s="12"/>
      <c r="B120" s="12" t="s">
        <v>31</v>
      </c>
      <c r="C120" s="12" t="s">
        <v>102</v>
      </c>
      <c r="D120" s="12"/>
      <c r="E120" s="12"/>
      <c r="F120" s="43"/>
      <c r="G120" s="44"/>
      <c r="H120" s="44"/>
      <c r="I120" s="44"/>
      <c r="J120" s="44"/>
      <c r="K120" s="44"/>
      <c r="L120" s="44"/>
      <c r="M120" s="44"/>
      <c r="N120" s="44"/>
      <c r="O120" s="43"/>
      <c r="P120" s="44"/>
      <c r="Q120" s="44">
        <f t="shared" si="9"/>
        <v>0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x14ac:dyDescent="0.35">
      <c r="A121" s="12"/>
      <c r="B121" s="12" t="s">
        <v>33</v>
      </c>
      <c r="C121" s="12" t="s">
        <v>103</v>
      </c>
      <c r="D121" s="12"/>
      <c r="E121" s="12"/>
      <c r="F121" s="43"/>
      <c r="G121" s="44"/>
      <c r="H121" s="44"/>
      <c r="I121" s="44"/>
      <c r="J121" s="44"/>
      <c r="K121" s="44"/>
      <c r="L121" s="44"/>
      <c r="M121" s="44"/>
      <c r="N121" s="44"/>
      <c r="O121" s="43"/>
      <c r="P121" s="44"/>
      <c r="Q121" s="44">
        <f t="shared" si="9"/>
        <v>0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</row>
    <row r="122" spans="1:55" x14ac:dyDescent="0.35">
      <c r="A122" s="12"/>
      <c r="B122" s="12"/>
      <c r="C122" s="12"/>
      <c r="D122" s="12"/>
      <c r="E122" s="11" t="s">
        <v>104</v>
      </c>
      <c r="F122" s="43"/>
      <c r="G122" s="44"/>
      <c r="H122" s="44"/>
      <c r="I122" s="44"/>
      <c r="J122" s="44"/>
      <c r="K122" s="44"/>
      <c r="L122" s="44"/>
      <c r="M122" s="44"/>
      <c r="N122" s="44"/>
      <c r="O122" s="43"/>
      <c r="P122" s="44"/>
      <c r="Q122" s="44">
        <f t="shared" si="9"/>
        <v>0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</row>
    <row r="123" spans="1:55" x14ac:dyDescent="0.35">
      <c r="A123" s="11" t="s">
        <v>105</v>
      </c>
      <c r="B123" s="11" t="s">
        <v>106</v>
      </c>
      <c r="C123" s="11"/>
      <c r="D123" s="11"/>
      <c r="E123" s="11"/>
      <c r="F123" s="43"/>
      <c r="G123" s="44"/>
      <c r="H123" s="44"/>
      <c r="I123" s="44"/>
      <c r="J123" s="44"/>
      <c r="K123" s="44"/>
      <c r="L123" s="44"/>
      <c r="M123" s="44"/>
      <c r="N123" s="44"/>
      <c r="O123" s="43"/>
      <c r="P123" s="44"/>
      <c r="Q123" s="44">
        <f t="shared" si="9"/>
        <v>0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</row>
    <row r="124" spans="1:55" x14ac:dyDescent="0.35">
      <c r="A124" s="12"/>
      <c r="B124" s="12" t="s">
        <v>100</v>
      </c>
      <c r="C124" s="12" t="s">
        <v>107</v>
      </c>
      <c r="D124" s="12"/>
      <c r="E124" s="12"/>
      <c r="F124" s="43"/>
      <c r="G124" s="44"/>
      <c r="H124" s="44"/>
      <c r="I124" s="44"/>
      <c r="J124" s="44"/>
      <c r="K124" s="44"/>
      <c r="L124" s="44"/>
      <c r="M124" s="44"/>
      <c r="N124" s="44"/>
      <c r="O124" s="43"/>
      <c r="P124" s="44"/>
      <c r="Q124" s="44">
        <f t="shared" si="9"/>
        <v>0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</row>
    <row r="125" spans="1:55" x14ac:dyDescent="0.35">
      <c r="A125" s="12"/>
      <c r="B125" s="12" t="s">
        <v>31</v>
      </c>
      <c r="C125" s="12" t="s">
        <v>103</v>
      </c>
      <c r="D125" s="12" t="s">
        <v>108</v>
      </c>
      <c r="E125" s="12"/>
      <c r="F125" s="43"/>
      <c r="G125" s="44"/>
      <c r="H125" s="44"/>
      <c r="I125" s="44"/>
      <c r="J125" s="44"/>
      <c r="K125" s="44"/>
      <c r="L125" s="44"/>
      <c r="M125" s="44"/>
      <c r="N125" s="44"/>
      <c r="O125" s="43"/>
      <c r="P125" s="44"/>
      <c r="Q125" s="44">
        <f t="shared" si="9"/>
        <v>0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x14ac:dyDescent="0.35">
      <c r="A126" s="12"/>
      <c r="B126" s="12"/>
      <c r="C126" s="12"/>
      <c r="D126" s="12" t="s">
        <v>109</v>
      </c>
      <c r="E126" s="12"/>
      <c r="F126" s="43"/>
      <c r="G126" s="44"/>
      <c r="H126" s="44"/>
      <c r="I126" s="44"/>
      <c r="J126" s="44"/>
      <c r="K126" s="44"/>
      <c r="L126" s="44"/>
      <c r="M126" s="44"/>
      <c r="N126" s="44"/>
      <c r="O126" s="43"/>
      <c r="P126" s="44"/>
      <c r="Q126" s="44">
        <f t="shared" si="9"/>
        <v>0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x14ac:dyDescent="0.35">
      <c r="A127" s="12"/>
      <c r="B127" s="12"/>
      <c r="C127" s="12"/>
      <c r="D127" s="12" t="s">
        <v>110</v>
      </c>
      <c r="E127" s="12"/>
      <c r="F127" s="43"/>
      <c r="G127" s="44"/>
      <c r="H127" s="44"/>
      <c r="I127" s="44"/>
      <c r="J127" s="44"/>
      <c r="K127" s="44"/>
      <c r="L127" s="44"/>
      <c r="M127" s="44"/>
      <c r="N127" s="44"/>
      <c r="O127" s="43"/>
      <c r="P127" s="44"/>
      <c r="Q127" s="44">
        <f t="shared" si="9"/>
        <v>0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</row>
    <row r="128" spans="1:55" x14ac:dyDescent="0.35">
      <c r="A128" s="12"/>
      <c r="B128" s="12"/>
      <c r="C128" s="12"/>
      <c r="D128" s="12"/>
      <c r="E128" s="12"/>
      <c r="F128" s="43"/>
      <c r="G128" s="44"/>
      <c r="H128" s="44"/>
      <c r="I128" s="44"/>
      <c r="J128" s="44"/>
      <c r="K128" s="44"/>
      <c r="L128" s="44"/>
      <c r="M128" s="44"/>
      <c r="N128" s="44"/>
      <c r="O128" s="43"/>
      <c r="P128" s="44"/>
      <c r="Q128" s="44">
        <f t="shared" si="9"/>
        <v>0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</row>
    <row r="129" spans="1:55" x14ac:dyDescent="0.35">
      <c r="A129" s="11" t="s">
        <v>111</v>
      </c>
      <c r="B129" s="11" t="s">
        <v>112</v>
      </c>
      <c r="C129" s="11"/>
      <c r="D129" s="11"/>
      <c r="E129" s="11"/>
      <c r="F129" s="43"/>
      <c r="G129" s="44"/>
      <c r="H129" s="44"/>
      <c r="I129" s="44"/>
      <c r="J129" s="44"/>
      <c r="K129" s="44"/>
      <c r="L129" s="44"/>
      <c r="M129" s="44"/>
      <c r="N129" s="44"/>
      <c r="O129" s="43"/>
      <c r="P129" s="44"/>
      <c r="Q129" s="44">
        <f t="shared" si="9"/>
        <v>0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</row>
    <row r="130" spans="1:55" x14ac:dyDescent="0.35">
      <c r="A130" s="11" t="s">
        <v>113</v>
      </c>
      <c r="B130" s="11" t="s">
        <v>114</v>
      </c>
      <c r="C130" s="11"/>
      <c r="D130" s="11"/>
      <c r="E130" s="11"/>
      <c r="F130" s="43"/>
      <c r="G130" s="44"/>
      <c r="H130" s="44"/>
      <c r="I130" s="44"/>
      <c r="J130" s="44"/>
      <c r="K130" s="44"/>
      <c r="L130" s="44"/>
      <c r="M130" s="44"/>
      <c r="N130" s="44"/>
      <c r="O130" s="43"/>
      <c r="P130" s="44"/>
      <c r="Q130" s="44">
        <f t="shared" si="9"/>
        <v>0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</row>
    <row r="131" spans="1:55" x14ac:dyDescent="0.35">
      <c r="A131" s="11"/>
      <c r="B131" s="11"/>
      <c r="C131" s="11" t="s">
        <v>115</v>
      </c>
      <c r="D131" s="11"/>
      <c r="E131" s="11"/>
      <c r="F131" s="43"/>
      <c r="G131" s="44"/>
      <c r="H131" s="44"/>
      <c r="I131" s="44"/>
      <c r="J131" s="44"/>
      <c r="K131" s="44"/>
      <c r="L131" s="44"/>
      <c r="M131" s="44"/>
      <c r="N131" s="44"/>
      <c r="O131" s="43"/>
      <c r="P131" s="44"/>
      <c r="Q131" s="44">
        <f t="shared" si="9"/>
        <v>0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</row>
    <row r="132" spans="1:55" x14ac:dyDescent="0.35">
      <c r="A132" s="11" t="s">
        <v>116</v>
      </c>
      <c r="B132" s="11"/>
      <c r="C132" s="11"/>
      <c r="D132" s="11"/>
      <c r="E132" s="11"/>
      <c r="F132" s="43"/>
      <c r="G132" s="44"/>
      <c r="H132" s="44"/>
      <c r="I132" s="44"/>
      <c r="J132" s="44"/>
      <c r="K132" s="44"/>
      <c r="L132" s="44"/>
      <c r="M132" s="44"/>
      <c r="N132" s="44"/>
      <c r="O132" s="43"/>
      <c r="P132" s="44"/>
      <c r="Q132" s="44">
        <f t="shared" si="9"/>
        <v>0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1:55" x14ac:dyDescent="0.35">
      <c r="A133" s="12">
        <v>1</v>
      </c>
      <c r="B133" s="12" t="s">
        <v>117</v>
      </c>
      <c r="C133" s="12"/>
      <c r="D133" s="12"/>
      <c r="E133" s="12"/>
      <c r="F133" s="43"/>
      <c r="G133" s="44"/>
      <c r="H133" s="44"/>
      <c r="I133" s="44"/>
      <c r="J133" s="44"/>
      <c r="K133" s="44"/>
      <c r="L133" s="44"/>
      <c r="M133" s="44"/>
      <c r="N133" s="44"/>
      <c r="O133" s="43"/>
      <c r="P133" s="44"/>
      <c r="Q133" s="44">
        <f t="shared" si="9"/>
        <v>0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x14ac:dyDescent="0.35">
      <c r="A134" s="12">
        <v>2</v>
      </c>
      <c r="B134" s="12" t="s">
        <v>118</v>
      </c>
      <c r="C134" s="12"/>
      <c r="D134" s="12"/>
      <c r="E134" s="32"/>
      <c r="F134" s="43"/>
      <c r="G134" s="44"/>
      <c r="H134" s="44"/>
      <c r="I134" s="44"/>
      <c r="J134" s="44"/>
      <c r="K134" s="44"/>
      <c r="L134" s="44"/>
      <c r="M134" s="44"/>
      <c r="N134" s="44"/>
      <c r="O134" s="43"/>
      <c r="P134" s="44"/>
      <c r="Q134" s="44">
        <f t="shared" si="9"/>
        <v>0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x14ac:dyDescent="0.35">
      <c r="A135" s="33">
        <v>3</v>
      </c>
      <c r="B135" s="33" t="s">
        <v>119</v>
      </c>
      <c r="C135" s="33"/>
      <c r="D135" s="33"/>
      <c r="E135" s="33"/>
      <c r="F135" s="56">
        <f>+[2]CRITERI_SP!C181</f>
        <v>1500</v>
      </c>
      <c r="G135" s="24">
        <f>+[2]CRITERI_SP!C176+[2]CRITERI_SP!C183+[2]CRITERI_SP!C184</f>
        <v>11961</v>
      </c>
      <c r="H135" s="57"/>
      <c r="I135" s="24">
        <f>+[2]CRITERI_SP!C163+[2]CRITERI_SP!C174+[2]CRITERI_SP!C177+[2]CRITERI_SP!C178+[2]CRITERI_SP!C179+[2]CRITERI_SP!C180+[2]CRITERI_SP!C185+[2]CRITERI_SP!C186+[2]CRITERI_SP!D210+34808.32</f>
        <v>2816251.03</v>
      </c>
      <c r="J135" s="46"/>
      <c r="K135" s="46"/>
      <c r="L135" s="46"/>
      <c r="M135" s="46"/>
      <c r="N135" s="17"/>
      <c r="O135" s="47">
        <f>SUM(F135:N135)</f>
        <v>2829712.03</v>
      </c>
      <c r="P135" s="46">
        <f>+[2]SP_TOT!Q142</f>
        <v>2829712.03</v>
      </c>
      <c r="Q135" s="46">
        <f t="shared" si="9"/>
        <v>0</v>
      </c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</row>
    <row r="136" spans="1:55" x14ac:dyDescent="0.35">
      <c r="A136" s="12"/>
      <c r="B136" s="33"/>
      <c r="C136" s="33"/>
      <c r="D136" s="33"/>
      <c r="E136" s="33"/>
      <c r="F136" s="42"/>
      <c r="G136" s="17"/>
      <c r="H136" s="17"/>
      <c r="I136" s="17"/>
      <c r="J136" s="17"/>
      <c r="K136" s="17"/>
      <c r="L136" s="17"/>
      <c r="O136" s="47"/>
      <c r="P136" s="17"/>
      <c r="Q136" s="17">
        <f t="shared" si="9"/>
        <v>0</v>
      </c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1:55" x14ac:dyDescent="0.35">
      <c r="A137" s="11" t="s">
        <v>120</v>
      </c>
      <c r="B137" s="11"/>
      <c r="C137" s="11"/>
      <c r="D137" s="11"/>
      <c r="E137" s="11"/>
      <c r="F137" s="42"/>
      <c r="G137" s="17"/>
      <c r="H137" s="17"/>
      <c r="I137" s="17"/>
      <c r="J137" s="17"/>
      <c r="K137" s="17"/>
      <c r="L137" s="17"/>
      <c r="M137" s="17"/>
      <c r="N137" s="17"/>
      <c r="O137" s="48"/>
      <c r="P137" s="17"/>
      <c r="Q137" s="17">
        <f t="shared" si="9"/>
        <v>0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</row>
    <row r="138" spans="1:55" x14ac:dyDescent="0.35">
      <c r="A138" s="11" t="s">
        <v>121</v>
      </c>
      <c r="B138" s="11"/>
      <c r="C138" s="11"/>
      <c r="D138" s="11"/>
      <c r="E138" s="11"/>
      <c r="F138" s="42">
        <f>+'[2]Pivot TFR 2020'!F4</f>
        <v>227984.37117434619</v>
      </c>
      <c r="G138" s="17">
        <f>+'[2]Pivot TFR 2020'!F5</f>
        <v>263082.29682096653</v>
      </c>
      <c r="H138" s="17"/>
      <c r="I138" s="17">
        <f>+'[2]Pivot TFR 2020'!F6</f>
        <v>507617.90200468735</v>
      </c>
      <c r="J138" s="17"/>
      <c r="K138" s="17"/>
      <c r="L138" s="17"/>
      <c r="M138" s="17"/>
      <c r="N138" s="17"/>
      <c r="O138" s="47">
        <f>SUM(F138:N138)</f>
        <v>998684.57000000007</v>
      </c>
      <c r="P138" s="17">
        <f>+[2]SP_TOT!Q145</f>
        <v>998684.57000000007</v>
      </c>
      <c r="Q138" s="17">
        <f t="shared" si="9"/>
        <v>0</v>
      </c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</row>
    <row r="139" spans="1:55" x14ac:dyDescent="0.35">
      <c r="A139" s="11" t="s">
        <v>122</v>
      </c>
      <c r="B139" s="11"/>
      <c r="C139" s="11"/>
      <c r="D139" s="11"/>
      <c r="E139" s="11"/>
      <c r="F139" s="42"/>
      <c r="G139" s="17"/>
      <c r="H139" s="17"/>
      <c r="I139" s="17"/>
      <c r="J139" s="17"/>
      <c r="K139" s="17"/>
      <c r="L139" s="17"/>
      <c r="M139" s="17"/>
      <c r="N139" s="17"/>
      <c r="O139" s="47"/>
      <c r="P139" s="17"/>
      <c r="Q139" s="17">
        <f t="shared" si="9"/>
        <v>0</v>
      </c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1:55" x14ac:dyDescent="0.35">
      <c r="A140" s="15" t="s">
        <v>123</v>
      </c>
      <c r="B140" s="12"/>
      <c r="C140" s="12"/>
      <c r="D140" s="12"/>
      <c r="E140" s="12"/>
      <c r="F140" s="42"/>
      <c r="G140" s="17"/>
      <c r="H140" s="17"/>
      <c r="I140" s="17"/>
      <c r="J140" s="17"/>
      <c r="K140" s="17"/>
      <c r="L140" s="17"/>
      <c r="M140" s="17"/>
      <c r="N140" s="17"/>
      <c r="O140" s="47"/>
      <c r="P140" s="17"/>
      <c r="Q140" s="17">
        <f t="shared" si="9"/>
        <v>0</v>
      </c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1:55" x14ac:dyDescent="0.35">
      <c r="A141" s="12">
        <v>1</v>
      </c>
      <c r="B141" s="12" t="s">
        <v>124</v>
      </c>
      <c r="C141" s="12"/>
      <c r="D141" s="12"/>
      <c r="E141" s="12"/>
      <c r="F141" s="43"/>
      <c r="G141" s="44"/>
      <c r="H141" s="44"/>
      <c r="I141" s="44"/>
      <c r="J141" s="44"/>
      <c r="K141" s="44"/>
      <c r="L141" s="44"/>
      <c r="M141" s="44"/>
      <c r="N141" s="44"/>
      <c r="O141" s="43"/>
      <c r="P141" s="44"/>
      <c r="Q141" s="44">
        <f t="shared" si="9"/>
        <v>0</v>
      </c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</row>
    <row r="142" spans="1:55" x14ac:dyDescent="0.35">
      <c r="A142" s="12">
        <v>2</v>
      </c>
      <c r="B142" s="12" t="s">
        <v>94</v>
      </c>
      <c r="C142" s="12"/>
      <c r="D142" s="12"/>
      <c r="E142" s="12"/>
      <c r="F142" s="43"/>
      <c r="G142" s="44"/>
      <c r="H142" s="44"/>
      <c r="I142" s="44"/>
      <c r="J142" s="44"/>
      <c r="K142" s="44"/>
      <c r="L142" s="44"/>
      <c r="M142" s="44"/>
      <c r="N142" s="44"/>
      <c r="O142" s="43"/>
      <c r="P142" s="44"/>
      <c r="Q142" s="44">
        <f t="shared" si="9"/>
        <v>0</v>
      </c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</row>
    <row r="143" spans="1:55" x14ac:dyDescent="0.35">
      <c r="A143" s="12">
        <v>3</v>
      </c>
      <c r="B143" s="12" t="s">
        <v>125</v>
      </c>
      <c r="C143" s="12"/>
      <c r="D143" s="12"/>
      <c r="E143" s="12"/>
      <c r="F143" s="43"/>
      <c r="G143" s="44"/>
      <c r="H143" s="44"/>
      <c r="I143" s="44"/>
      <c r="J143" s="44"/>
      <c r="K143" s="44"/>
      <c r="L143" s="44"/>
      <c r="M143" s="44"/>
      <c r="N143" s="44"/>
      <c r="O143" s="43"/>
      <c r="P143" s="44"/>
      <c r="Q143" s="44">
        <f t="shared" si="9"/>
        <v>0</v>
      </c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 x14ac:dyDescent="0.35">
      <c r="A144" s="12"/>
      <c r="B144" s="12" t="s">
        <v>100</v>
      </c>
      <c r="C144" s="12" t="s">
        <v>81</v>
      </c>
      <c r="D144" s="12"/>
      <c r="E144" s="12"/>
      <c r="F144" s="43"/>
      <c r="G144" s="44"/>
      <c r="H144" s="44"/>
      <c r="I144" s="44"/>
      <c r="J144" s="44"/>
      <c r="K144" s="44"/>
      <c r="L144" s="44"/>
      <c r="M144" s="44"/>
      <c r="N144" s="44"/>
      <c r="O144" s="43"/>
      <c r="P144" s="44"/>
      <c r="Q144" s="44">
        <f t="shared" si="9"/>
        <v>0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</row>
    <row r="145" spans="1:55" x14ac:dyDescent="0.35">
      <c r="A145" s="12"/>
      <c r="B145" s="12" t="s">
        <v>31</v>
      </c>
      <c r="C145" s="12" t="s">
        <v>82</v>
      </c>
      <c r="D145" s="12"/>
      <c r="E145" s="12"/>
      <c r="F145" s="43"/>
      <c r="G145" s="44"/>
      <c r="H145" s="44"/>
      <c r="I145" s="44"/>
      <c r="J145" s="44"/>
      <c r="K145" s="44"/>
      <c r="L145" s="44"/>
      <c r="M145" s="44"/>
      <c r="N145" s="44"/>
      <c r="O145" s="43"/>
      <c r="P145" s="44"/>
      <c r="Q145" s="44">
        <f t="shared" si="9"/>
        <v>0</v>
      </c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</row>
    <row r="146" spans="1:55" x14ac:dyDescent="0.35">
      <c r="A146" s="12"/>
      <c r="B146" s="12" t="s">
        <v>33</v>
      </c>
      <c r="C146" s="12" t="s">
        <v>84</v>
      </c>
      <c r="D146" s="12"/>
      <c r="E146" s="12"/>
      <c r="F146" s="43"/>
      <c r="G146" s="44"/>
      <c r="H146" s="44"/>
      <c r="I146" s="44"/>
      <c r="J146" s="44"/>
      <c r="K146" s="44"/>
      <c r="L146" s="44"/>
      <c r="M146" s="44"/>
      <c r="N146" s="44"/>
      <c r="O146" s="43"/>
      <c r="P146" s="44"/>
      <c r="Q146" s="44">
        <f t="shared" ref="Q146:Q170" si="14">+O146-P146</f>
        <v>0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</row>
    <row r="147" spans="1:55" x14ac:dyDescent="0.35">
      <c r="A147" s="12">
        <v>4</v>
      </c>
      <c r="B147" s="12" t="s">
        <v>126</v>
      </c>
      <c r="C147" s="12"/>
      <c r="D147" s="12"/>
      <c r="E147" s="12"/>
      <c r="F147" s="43"/>
      <c r="G147" s="44"/>
      <c r="H147" s="44"/>
      <c r="I147" s="44"/>
      <c r="J147" s="44"/>
      <c r="K147" s="44"/>
      <c r="L147" s="44"/>
      <c r="M147" s="44"/>
      <c r="N147" s="44"/>
      <c r="O147" s="43"/>
      <c r="P147" s="44"/>
      <c r="Q147" s="44">
        <f t="shared" si="14"/>
        <v>0</v>
      </c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</row>
    <row r="148" spans="1:55" x14ac:dyDescent="0.35">
      <c r="A148" s="12"/>
      <c r="B148" s="12" t="s">
        <v>127</v>
      </c>
      <c r="C148" s="12"/>
      <c r="D148" s="12"/>
      <c r="E148" s="12"/>
      <c r="F148" s="43"/>
      <c r="G148" s="44"/>
      <c r="H148" s="44"/>
      <c r="I148" s="44"/>
      <c r="J148" s="44"/>
      <c r="K148" s="44"/>
      <c r="L148" s="44"/>
      <c r="M148" s="44"/>
      <c r="N148" s="44"/>
      <c r="O148" s="43"/>
      <c r="P148" s="44"/>
      <c r="Q148" s="44">
        <f t="shared" si="14"/>
        <v>0</v>
      </c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</row>
    <row r="149" spans="1:55" x14ac:dyDescent="0.35">
      <c r="A149" s="12"/>
      <c r="B149" s="12" t="s">
        <v>128</v>
      </c>
      <c r="C149" s="12"/>
      <c r="D149" s="12"/>
      <c r="E149" s="12"/>
      <c r="F149" s="43"/>
      <c r="G149" s="44"/>
      <c r="H149" s="44"/>
      <c r="I149" s="44"/>
      <c r="J149" s="44"/>
      <c r="K149" s="44"/>
      <c r="L149" s="44"/>
      <c r="M149" s="44"/>
      <c r="N149" s="44"/>
      <c r="O149" s="43"/>
      <c r="P149" s="44"/>
      <c r="Q149" s="44">
        <f t="shared" si="14"/>
        <v>0</v>
      </c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</row>
    <row r="150" spans="1:55" x14ac:dyDescent="0.35">
      <c r="A150" s="12">
        <v>5</v>
      </c>
      <c r="B150" s="12" t="s">
        <v>129</v>
      </c>
      <c r="C150" s="12"/>
      <c r="D150" s="12"/>
      <c r="E150" s="12"/>
      <c r="F150" s="42"/>
      <c r="G150" s="17"/>
      <c r="H150" s="17"/>
      <c r="I150" s="17">
        <f>+[2]SP_TOT!Q160</f>
        <v>1778604.7240588164</v>
      </c>
      <c r="J150" s="17"/>
      <c r="K150" s="17"/>
      <c r="L150" s="17"/>
      <c r="M150" s="17"/>
      <c r="N150" s="17"/>
      <c r="O150" s="47">
        <f>SUM(F150:N150)</f>
        <v>1778604.7240588164</v>
      </c>
      <c r="P150" s="17">
        <f>+[2]SP_TOT!Q160</f>
        <v>1778604.7240588164</v>
      </c>
      <c r="Q150" s="17">
        <f t="shared" si="14"/>
        <v>0</v>
      </c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</row>
    <row r="151" spans="1:55" x14ac:dyDescent="0.35">
      <c r="A151" s="12"/>
      <c r="B151" s="15" t="s">
        <v>130</v>
      </c>
      <c r="C151" s="12"/>
      <c r="D151" s="12"/>
      <c r="E151" s="12"/>
      <c r="F151" s="42"/>
      <c r="G151" s="17"/>
      <c r="H151" s="17"/>
      <c r="I151" s="17"/>
      <c r="J151" s="17"/>
      <c r="K151" s="17"/>
      <c r="L151" s="17"/>
      <c r="M151" s="17"/>
      <c r="N151" s="17"/>
      <c r="O151" s="47"/>
      <c r="P151" s="17"/>
      <c r="Q151" s="17">
        <f t="shared" si="14"/>
        <v>0</v>
      </c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</row>
    <row r="152" spans="1:55" x14ac:dyDescent="0.35">
      <c r="A152" s="12">
        <v>6</v>
      </c>
      <c r="B152" s="12" t="s">
        <v>131</v>
      </c>
      <c r="C152" s="12"/>
      <c r="D152" s="12"/>
      <c r="E152" s="12"/>
      <c r="F152" s="56">
        <f>0.511935372378268*[2]SP_TOT!$Q$162</f>
        <v>910080.30986115651</v>
      </c>
      <c r="G152" s="24">
        <f>0.0688339674626278*[2]SP_TOT!$Q$162</f>
        <v>122367.86480749999</v>
      </c>
      <c r="H152" s="24">
        <f>0.00277578598661222*[2]SP_TOT!$Q$162</f>
        <v>4934.5841430502087</v>
      </c>
      <c r="I152" s="24">
        <f>0.379099834722483*[2]SP_TOT!$Q$162</f>
        <v>673935.25368202606</v>
      </c>
      <c r="J152" s="24">
        <f>0.0000511750867663656*[2]SP_TOT!$Q$162</f>
        <v>90.975231121737295</v>
      </c>
      <c r="K152" s="24">
        <f>0.0204068493878538*[2]SP_TOT!$Q$162</f>
        <v>36277.766328022393</v>
      </c>
      <c r="L152" s="24">
        <f>0.0148140368094158*[2]SP_TOT!$Q$162</f>
        <v>26335.283587018701</v>
      </c>
      <c r="M152" s="16">
        <f>0.00143921181458573*[2]SP_TOT!$Q$162</f>
        <v>2558.5228230844168</v>
      </c>
      <c r="N152" s="24">
        <f>0.000643766351387563*[2]SP_TOT!$Q$162</f>
        <v>1144.4395370204554</v>
      </c>
      <c r="O152" s="47">
        <f>SUM(F152:N152)</f>
        <v>1777725.0000000005</v>
      </c>
      <c r="P152" s="17">
        <f>+[2]SP_TOT!Q162</f>
        <v>1777725</v>
      </c>
      <c r="Q152" s="17">
        <f t="shared" si="14"/>
        <v>0</v>
      </c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</row>
    <row r="153" spans="1:55" x14ac:dyDescent="0.35">
      <c r="A153" s="12">
        <v>7</v>
      </c>
      <c r="B153" s="12" t="s">
        <v>132</v>
      </c>
      <c r="C153" s="12"/>
      <c r="D153" s="12"/>
      <c r="E153" s="12"/>
      <c r="F153" s="42"/>
      <c r="G153" s="17"/>
      <c r="H153" s="17"/>
      <c r="I153" s="17"/>
      <c r="J153" s="17"/>
      <c r="K153" s="17"/>
      <c r="L153" s="17"/>
      <c r="M153" s="17"/>
      <c r="N153" s="17"/>
      <c r="O153" s="47"/>
      <c r="P153" s="17"/>
      <c r="Q153" s="17">
        <f t="shared" si="14"/>
        <v>0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</row>
    <row r="154" spans="1:55" x14ac:dyDescent="0.35">
      <c r="A154" s="12">
        <v>8</v>
      </c>
      <c r="B154" s="12" t="s">
        <v>133</v>
      </c>
      <c r="C154" s="12"/>
      <c r="D154" s="12"/>
      <c r="E154" s="12"/>
      <c r="F154" s="42"/>
      <c r="G154" s="17"/>
      <c r="H154" s="17"/>
      <c r="I154" s="17"/>
      <c r="J154" s="17"/>
      <c r="K154" s="17"/>
      <c r="L154" s="17"/>
      <c r="M154" s="17"/>
      <c r="N154" s="17"/>
      <c r="O154" s="47">
        <f>SUM(F154:N154)</f>
        <v>0</v>
      </c>
      <c r="P154" s="17"/>
      <c r="Q154" s="17">
        <f t="shared" si="14"/>
        <v>0</v>
      </c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</row>
    <row r="155" spans="1:55" x14ac:dyDescent="0.35">
      <c r="A155" s="12">
        <v>9</v>
      </c>
      <c r="B155" s="12" t="s">
        <v>134</v>
      </c>
      <c r="C155" s="12"/>
      <c r="D155" s="12"/>
      <c r="E155" s="12"/>
      <c r="F155" s="42"/>
      <c r="G155" s="17"/>
      <c r="H155" s="17"/>
      <c r="I155" s="17">
        <f>+[2]CRITERI_SP!C243</f>
        <v>1705924</v>
      </c>
      <c r="J155" s="17"/>
      <c r="K155" s="17"/>
      <c r="L155" s="17"/>
      <c r="M155" s="17"/>
      <c r="N155" s="17"/>
      <c r="O155" s="47">
        <f>SUM(F155:N155)</f>
        <v>1705924</v>
      </c>
      <c r="P155" s="17">
        <f>+[2]SP_TOT!Q165</f>
        <v>1705924</v>
      </c>
      <c r="Q155" s="17">
        <f t="shared" si="14"/>
        <v>0</v>
      </c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</row>
    <row r="156" spans="1:55" x14ac:dyDescent="0.35">
      <c r="A156" s="12">
        <v>10</v>
      </c>
      <c r="B156" s="12" t="s">
        <v>135</v>
      </c>
      <c r="C156" s="12"/>
      <c r="D156" s="12"/>
      <c r="E156" s="12"/>
      <c r="F156" s="42"/>
      <c r="G156" s="17"/>
      <c r="H156" s="17"/>
      <c r="I156" s="17"/>
      <c r="J156" s="17"/>
      <c r="K156" s="17"/>
      <c r="L156" s="17"/>
      <c r="M156" s="17"/>
      <c r="N156" s="17"/>
      <c r="O156" s="47"/>
      <c r="P156" s="17"/>
      <c r="Q156" s="17">
        <f t="shared" si="14"/>
        <v>0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</row>
    <row r="157" spans="1:55" x14ac:dyDescent="0.35">
      <c r="A157" s="12"/>
      <c r="B157" s="12" t="s">
        <v>100</v>
      </c>
      <c r="C157" s="12" t="s">
        <v>136</v>
      </c>
      <c r="D157" s="12"/>
      <c r="E157" s="12"/>
      <c r="F157" s="42"/>
      <c r="G157" s="17"/>
      <c r="H157" s="17"/>
      <c r="I157" s="17"/>
      <c r="J157" s="17"/>
      <c r="K157" s="17"/>
      <c r="L157" s="17"/>
      <c r="M157" s="17"/>
      <c r="N157" s="17"/>
      <c r="O157" s="47"/>
      <c r="P157" s="17"/>
      <c r="Q157" s="17">
        <f t="shared" si="14"/>
        <v>0</v>
      </c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</row>
    <row r="158" spans="1:55" x14ac:dyDescent="0.35">
      <c r="A158" s="12"/>
      <c r="B158" s="12" t="s">
        <v>31</v>
      </c>
      <c r="C158" s="12" t="s">
        <v>137</v>
      </c>
      <c r="D158" s="12"/>
      <c r="E158" s="12"/>
      <c r="F158" s="42"/>
      <c r="G158" s="17"/>
      <c r="H158" s="17"/>
      <c r="I158" s="17"/>
      <c r="J158" s="17"/>
      <c r="K158" s="17"/>
      <c r="L158" s="17"/>
      <c r="M158" s="17"/>
      <c r="N158" s="17"/>
      <c r="O158" s="47"/>
      <c r="P158" s="17"/>
      <c r="Q158" s="17">
        <f t="shared" si="14"/>
        <v>0</v>
      </c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1:55" x14ac:dyDescent="0.35">
      <c r="A159" s="12"/>
      <c r="B159" s="12"/>
      <c r="C159" s="12" t="s">
        <v>138</v>
      </c>
      <c r="D159" s="12"/>
      <c r="E159" s="12"/>
      <c r="F159" s="42"/>
      <c r="G159" s="17"/>
      <c r="H159" s="17"/>
      <c r="I159" s="17"/>
      <c r="J159" s="17"/>
      <c r="K159" s="17"/>
      <c r="L159" s="17"/>
      <c r="M159" s="17"/>
      <c r="N159" s="17"/>
      <c r="O159" s="47"/>
      <c r="P159" s="17"/>
      <c r="Q159" s="17">
        <f t="shared" si="14"/>
        <v>0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</row>
    <row r="160" spans="1:55" x14ac:dyDescent="0.35">
      <c r="A160" s="12"/>
      <c r="B160" s="12" t="s">
        <v>33</v>
      </c>
      <c r="C160" s="12" t="s">
        <v>139</v>
      </c>
      <c r="D160" s="12"/>
      <c r="E160" s="12"/>
      <c r="F160" s="42"/>
      <c r="G160" s="17"/>
      <c r="I160" s="17">
        <f>+[2]CRITERI_SP!C246</f>
        <v>215138</v>
      </c>
      <c r="J160" s="17"/>
      <c r="K160" s="17"/>
      <c r="L160" s="17"/>
      <c r="M160" s="17"/>
      <c r="N160" s="17"/>
      <c r="O160" s="47">
        <f>SUM(F160:N160)</f>
        <v>215138</v>
      </c>
      <c r="P160" s="17">
        <f>+[2]SP_TOT!Q170</f>
        <v>215138</v>
      </c>
      <c r="Q160" s="17">
        <f t="shared" si="14"/>
        <v>0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</row>
    <row r="161" spans="1:55" x14ac:dyDescent="0.35">
      <c r="A161" s="12"/>
      <c r="B161" s="12"/>
      <c r="C161" s="12"/>
      <c r="D161" s="12"/>
      <c r="E161" s="34"/>
      <c r="F161" s="42"/>
      <c r="G161" s="17"/>
      <c r="H161" s="17"/>
      <c r="I161" s="17"/>
      <c r="J161" s="17"/>
      <c r="K161" s="17"/>
      <c r="L161" s="17"/>
      <c r="M161" s="17"/>
      <c r="N161" s="17"/>
      <c r="O161" s="47"/>
      <c r="P161" s="17"/>
      <c r="Q161" s="17">
        <f t="shared" si="14"/>
        <v>0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</row>
    <row r="162" spans="1:55" x14ac:dyDescent="0.35">
      <c r="A162" s="12">
        <v>11</v>
      </c>
      <c r="B162" s="12" t="s">
        <v>140</v>
      </c>
      <c r="C162" s="12"/>
      <c r="D162" s="12"/>
      <c r="E162" s="12"/>
      <c r="F162" s="43"/>
      <c r="G162" s="44"/>
      <c r="H162" s="44"/>
      <c r="I162" s="44"/>
      <c r="J162" s="44"/>
      <c r="K162" s="44"/>
      <c r="L162" s="44"/>
      <c r="M162" s="44"/>
      <c r="N162" s="44"/>
      <c r="O162" s="43"/>
      <c r="P162" s="44"/>
      <c r="Q162" s="44">
        <f t="shared" si="14"/>
        <v>0</v>
      </c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</row>
    <row r="163" spans="1:55" x14ac:dyDescent="0.35">
      <c r="A163" s="12">
        <v>12</v>
      </c>
      <c r="B163" s="12" t="s">
        <v>141</v>
      </c>
      <c r="C163" s="12"/>
      <c r="D163" s="12"/>
      <c r="E163" s="12"/>
      <c r="F163" s="56">
        <f>19.5783895967681%*[2]CRITERI_SP!C258+'[2]Pivot TFR 2019'!F4</f>
        <v>49897.676168981663</v>
      </c>
      <c r="G163" s="24">
        <f>18.2338423591031%*[2]CRITERI_SP!C258+'[2]Pivot TFR 2019'!F5</f>
        <v>49863.855398078478</v>
      </c>
      <c r="H163" s="57"/>
      <c r="I163" s="24">
        <f>0.621877680441287*[2]CRITERI_SP!C258+'[2]Pivot TFR 2019'!F6</f>
        <v>129161.76232214499</v>
      </c>
      <c r="J163" s="17"/>
      <c r="K163" s="17"/>
      <c r="L163" s="17"/>
      <c r="N163" s="17"/>
      <c r="O163" s="70">
        <f>SUM(F163:N163)</f>
        <v>228923.29388920515</v>
      </c>
      <c r="P163" s="17">
        <f>+[2]SP_TOT!Q173</f>
        <v>228923.29388920526</v>
      </c>
      <c r="Q163" s="17">
        <f t="shared" si="14"/>
        <v>0</v>
      </c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</row>
    <row r="164" spans="1:55" x14ac:dyDescent="0.35">
      <c r="A164" s="12">
        <v>13</v>
      </c>
      <c r="B164" s="12" t="s">
        <v>142</v>
      </c>
      <c r="C164" s="12"/>
      <c r="D164" s="12"/>
      <c r="E164" s="12"/>
      <c r="F164" s="56">
        <f>19.5783895967681%*[2]DETT_CE!BK17</f>
        <v>54198.771921257365</v>
      </c>
      <c r="G164" s="24">
        <f>18.2338423591031%*[2]DETT_CE!BK17</f>
        <v>50476.667571899059</v>
      </c>
      <c r="H164" s="17"/>
      <c r="I164" s="24">
        <f>+[2]CRITERI_SP!C265+0.621877680441287*[2]DETT_CE!BK17</f>
        <v>889279.13146504003</v>
      </c>
      <c r="J164" s="17"/>
      <c r="K164" s="17"/>
      <c r="L164" s="17"/>
      <c r="M164" s="17"/>
      <c r="N164" s="17"/>
      <c r="O164" s="47">
        <f>SUM(F164:N164)</f>
        <v>993954.57095819642</v>
      </c>
      <c r="P164" s="17">
        <f>+[2]SP_TOT!Q174</f>
        <v>993954.57095819677</v>
      </c>
      <c r="Q164" s="17">
        <f t="shared" si="14"/>
        <v>0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</row>
    <row r="165" spans="1:55" x14ac:dyDescent="0.35">
      <c r="A165" s="12"/>
      <c r="B165" s="12"/>
      <c r="C165" s="12"/>
      <c r="D165" s="12"/>
      <c r="E165" s="11" t="s">
        <v>143</v>
      </c>
      <c r="F165" s="71">
        <f>SUM(F141:F164)</f>
        <v>1014176.7579513956</v>
      </c>
      <c r="G165" s="72">
        <f t="shared" ref="G165:N165" si="15">SUM(G141:G164)</f>
        <v>222708.38777747756</v>
      </c>
      <c r="H165" s="72">
        <f t="shared" si="15"/>
        <v>4934.5841430502087</v>
      </c>
      <c r="I165" s="72">
        <f t="shared" si="15"/>
        <v>5392042.8715280276</v>
      </c>
      <c r="J165" s="72">
        <f t="shared" si="15"/>
        <v>90.975231121737295</v>
      </c>
      <c r="K165" s="72">
        <f t="shared" si="15"/>
        <v>36277.766328022393</v>
      </c>
      <c r="L165" s="72">
        <f t="shared" si="15"/>
        <v>26335.283587018701</v>
      </c>
      <c r="M165" s="72">
        <f t="shared" si="15"/>
        <v>2558.5228230844168</v>
      </c>
      <c r="N165" s="72">
        <f t="shared" si="15"/>
        <v>1144.4395370204554</v>
      </c>
      <c r="O165" s="47">
        <f>SUM(F165:N165)</f>
        <v>6700269.5889062183</v>
      </c>
      <c r="P165" s="73">
        <f t="shared" ref="P165" si="16">SUM(P141:P164)</f>
        <v>6700269.5889062183</v>
      </c>
      <c r="Q165" s="73">
        <f t="shared" si="14"/>
        <v>0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</row>
    <row r="166" spans="1:55" x14ac:dyDescent="0.35">
      <c r="A166" s="12"/>
      <c r="B166" s="12"/>
      <c r="C166" s="12"/>
      <c r="D166" s="12"/>
      <c r="E166" s="11"/>
      <c r="F166" s="74"/>
      <c r="G166" s="73"/>
      <c r="H166" s="73"/>
      <c r="I166" s="73"/>
      <c r="J166" s="73"/>
      <c r="K166" s="73"/>
      <c r="L166" s="18"/>
      <c r="M166" s="18"/>
      <c r="N166" s="18"/>
      <c r="O166" s="47"/>
      <c r="P166" s="73"/>
      <c r="Q166" s="73">
        <f t="shared" si="14"/>
        <v>0</v>
      </c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</row>
    <row r="167" spans="1:55" x14ac:dyDescent="0.35">
      <c r="A167" s="11" t="s">
        <v>144</v>
      </c>
      <c r="B167" s="11"/>
      <c r="C167" s="11"/>
      <c r="D167" s="11"/>
      <c r="E167" s="11"/>
      <c r="F167" s="56">
        <f>0.511935372378268*[2]CRITERI_SP!C283</f>
        <v>4903.8289320114291</v>
      </c>
      <c r="G167" s="24">
        <f>0.0688339674626278*[2]CRITERI_SP!C283</f>
        <v>659.36057432451162</v>
      </c>
      <c r="H167" s="24">
        <f>0.00277578598661222*[2]CRITERI_SP!C283</f>
        <v>26.589253965758456</v>
      </c>
      <c r="I167" s="24">
        <f>0.379099834722483*[2]CRITERI_SP!C283</f>
        <v>3631.3973168066645</v>
      </c>
      <c r="J167" s="24">
        <f>0.0000511750867663656*[2]CRITERI_SP!C283</f>
        <v>0.49020615613501611</v>
      </c>
      <c r="K167" s="24">
        <f>0.0204068493878538*[2]CRITERI_SP!C283</f>
        <v>195.47721028625153</v>
      </c>
      <c r="L167" s="24">
        <f>0.0148140368094158*[2]CRITERI_SP!C283</f>
        <v>141.90365859739393</v>
      </c>
      <c r="M167" s="16">
        <f>0.00143921181458573*[2]CRITERI_SP!C283</f>
        <v>13.786209971916707</v>
      </c>
      <c r="N167" s="24">
        <f>0.000643766351387563*[2]CRITERI_SP!C283</f>
        <v>6.1666378799414661</v>
      </c>
      <c r="O167" s="47">
        <f>SUM(F167:N167)</f>
        <v>9579.0000000000036</v>
      </c>
      <c r="P167" s="17">
        <f>+[2]SP_TOT!Q179</f>
        <v>9579</v>
      </c>
      <c r="Q167" s="17">
        <f t="shared" si="14"/>
        <v>0</v>
      </c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</row>
    <row r="168" spans="1:55" x14ac:dyDescent="0.35">
      <c r="A168" s="12" t="s">
        <v>145</v>
      </c>
      <c r="B168" s="12"/>
      <c r="C168" s="12"/>
      <c r="D168" s="12"/>
      <c r="E168" s="12"/>
      <c r="F168" s="42"/>
      <c r="G168" s="17"/>
      <c r="H168" s="17"/>
      <c r="I168" s="17"/>
      <c r="J168" s="17"/>
      <c r="K168" s="17"/>
      <c r="L168" s="17"/>
      <c r="M168" s="17"/>
      <c r="N168" s="17"/>
      <c r="O168" s="47"/>
      <c r="P168" s="17"/>
      <c r="Q168" s="17">
        <f t="shared" si="14"/>
        <v>0</v>
      </c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</row>
    <row r="169" spans="1:55" x14ac:dyDescent="0.35">
      <c r="A169" s="12"/>
      <c r="B169" s="12"/>
      <c r="C169" s="12"/>
      <c r="D169" s="12"/>
      <c r="E169" s="12"/>
      <c r="F169" s="42"/>
      <c r="G169" s="17"/>
      <c r="H169" s="17"/>
      <c r="I169" s="17"/>
      <c r="J169" s="17"/>
      <c r="K169" s="17"/>
      <c r="L169" s="17"/>
      <c r="M169" s="17"/>
      <c r="N169" s="17"/>
      <c r="O169" s="47"/>
      <c r="P169" s="17"/>
      <c r="Q169" s="17">
        <f t="shared" si="14"/>
        <v>0</v>
      </c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1:55" s="25" customFormat="1" ht="20" x14ac:dyDescent="0.4">
      <c r="A170" s="35"/>
      <c r="C170" s="35" t="s">
        <v>146</v>
      </c>
      <c r="D170" s="35"/>
      <c r="E170" s="35"/>
      <c r="F170" s="75">
        <f>F135+F138+F165+F167</f>
        <v>1248564.9580577533</v>
      </c>
      <c r="G170" s="76">
        <f t="shared" ref="G170:M170" si="17">G135+G138+G165+G167</f>
        <v>498411.04517276859</v>
      </c>
      <c r="H170" s="76">
        <f t="shared" si="17"/>
        <v>4961.1733970159676</v>
      </c>
      <c r="I170" s="76">
        <f t="shared" si="17"/>
        <v>8719543.2008495219</v>
      </c>
      <c r="J170" s="76">
        <f t="shared" si="17"/>
        <v>91.465437277872311</v>
      </c>
      <c r="K170" s="76">
        <f t="shared" si="17"/>
        <v>36473.243538308641</v>
      </c>
      <c r="L170" s="77">
        <f t="shared" si="17"/>
        <v>26477.187245616096</v>
      </c>
      <c r="M170" s="76">
        <f t="shared" si="17"/>
        <v>2572.3090330563336</v>
      </c>
      <c r="N170" s="77">
        <f>N138+N165+N167</f>
        <v>1150.6061749003968</v>
      </c>
      <c r="O170" s="78">
        <f>O167+O165+O138+O135</f>
        <v>10538245.188906219</v>
      </c>
      <c r="P170" s="76">
        <f t="shared" ref="P170" si="18">P135+P138+P165+P167</f>
        <v>10538245.188906219</v>
      </c>
      <c r="Q170" s="76">
        <f t="shared" si="14"/>
        <v>0</v>
      </c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</row>
    <row r="171" spans="1:55" ht="16" thickBot="1" x14ac:dyDescent="0.4">
      <c r="A171" s="79"/>
      <c r="B171" s="79"/>
      <c r="C171" s="79"/>
      <c r="D171" s="79"/>
      <c r="E171" s="79"/>
      <c r="F171" s="80"/>
      <c r="G171" s="26"/>
      <c r="H171" s="26"/>
      <c r="I171" s="26"/>
      <c r="J171" s="26"/>
      <c r="K171" s="26"/>
      <c r="L171" s="26"/>
      <c r="M171" s="26"/>
      <c r="N171" s="26"/>
      <c r="O171" s="81"/>
      <c r="P171" s="26"/>
      <c r="Q171" s="26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</row>
    <row r="172" spans="1:55" x14ac:dyDescent="0.35">
      <c r="A172" s="12"/>
      <c r="B172" s="12"/>
      <c r="C172" s="12"/>
      <c r="D172" s="12"/>
      <c r="E172" s="12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</row>
    <row r="173" spans="1:55" x14ac:dyDescent="0.35"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</row>
    <row r="174" spans="1:55" x14ac:dyDescent="0.35"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</row>
    <row r="175" spans="1:55" x14ac:dyDescent="0.35"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</row>
    <row r="176" spans="1:55" x14ac:dyDescent="0.35"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</row>
    <row r="177" spans="6:55" x14ac:dyDescent="0.35"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949B-801B-49B2-953E-DF899D88DA63}">
  <sheetPr>
    <tabColor rgb="FF0070C0"/>
  </sheetPr>
  <dimension ref="A1:AX175"/>
  <sheetViews>
    <sheetView showGridLines="0" zoomScale="70" zoomScaleNormal="70" workbookViewId="0">
      <pane ySplit="6" topLeftCell="A119" activePane="bottomLeft" state="frozen"/>
      <selection activeCell="A113" sqref="A113"/>
      <selection pane="bottomLeft" activeCell="A113" sqref="A113"/>
    </sheetView>
  </sheetViews>
  <sheetFormatPr defaultColWidth="9.1796875" defaultRowHeight="15.5" x14ac:dyDescent="0.35"/>
  <cols>
    <col min="1" max="1" width="4.1796875" style="3" customWidth="1"/>
    <col min="2" max="2" width="5.81640625" style="3" customWidth="1"/>
    <col min="3" max="3" width="4.81640625" style="3" customWidth="1"/>
    <col min="4" max="4" width="6" style="3" customWidth="1"/>
    <col min="5" max="5" width="45.54296875" style="3" customWidth="1"/>
    <col min="6" max="6" width="18.26953125" style="3" customWidth="1"/>
    <col min="7" max="7" width="12.81640625" style="3" customWidth="1"/>
    <col min="8" max="9" width="12.54296875" style="3" customWidth="1"/>
    <col min="10" max="10" width="14.54296875" style="3" bestFit="1" customWidth="1"/>
    <col min="11" max="16384" width="9.1796875" style="3"/>
  </cols>
  <sheetData>
    <row r="1" spans="1:26" s="2" customFormat="1" ht="35" x14ac:dyDescent="0.7">
      <c r="A1" s="1" t="s">
        <v>200</v>
      </c>
      <c r="B1" s="1"/>
      <c r="C1" s="1"/>
      <c r="D1" s="1"/>
      <c r="E1" s="1"/>
      <c r="F1" s="82"/>
      <c r="G1" s="82"/>
      <c r="H1" s="36"/>
      <c r="I1" s="36"/>
      <c r="J1" s="36"/>
    </row>
    <row r="3" spans="1:26" x14ac:dyDescent="0.35">
      <c r="F3" s="5"/>
      <c r="G3" s="5"/>
      <c r="H3" s="5"/>
      <c r="I3" s="5"/>
      <c r="J3" s="5"/>
    </row>
    <row r="4" spans="1:26" ht="18" x14ac:dyDescent="0.4">
      <c r="E4" s="4"/>
      <c r="F4" s="38" t="s">
        <v>201</v>
      </c>
      <c r="G4" s="38" t="s">
        <v>202</v>
      </c>
      <c r="H4" s="38" t="s">
        <v>203</v>
      </c>
      <c r="I4" s="38" t="s">
        <v>204</v>
      </c>
      <c r="J4" s="102"/>
    </row>
    <row r="5" spans="1:26" ht="35" x14ac:dyDescent="0.35">
      <c r="A5" s="6" t="s">
        <v>0</v>
      </c>
      <c r="B5" s="7"/>
      <c r="C5" s="7"/>
      <c r="D5" s="8"/>
      <c r="E5" s="9"/>
      <c r="F5" s="40"/>
      <c r="G5" s="40"/>
      <c r="H5" s="40"/>
      <c r="I5" s="40"/>
      <c r="J5" s="83" t="s">
        <v>166</v>
      </c>
    </row>
    <row r="6" spans="1:26" x14ac:dyDescent="0.35">
      <c r="A6" s="10"/>
      <c r="B6" s="10"/>
      <c r="C6" s="10"/>
      <c r="D6" s="10"/>
      <c r="E6" s="10"/>
      <c r="F6" s="42"/>
      <c r="G6" s="17"/>
      <c r="H6" s="17"/>
      <c r="I6" s="17"/>
      <c r="J6" s="4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6" x14ac:dyDescent="0.35">
      <c r="A7" s="11" t="s">
        <v>1</v>
      </c>
      <c r="B7" s="11"/>
      <c r="C7" s="11"/>
      <c r="D7" s="11"/>
      <c r="E7" s="11"/>
      <c r="F7" s="43"/>
      <c r="G7" s="44"/>
      <c r="H7" s="44"/>
      <c r="I7" s="44"/>
      <c r="J7" s="4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35">
      <c r="A8" s="12" t="s">
        <v>2</v>
      </c>
      <c r="B8" s="12"/>
      <c r="C8" s="12"/>
      <c r="D8" s="12"/>
      <c r="E8" s="12"/>
      <c r="F8" s="43"/>
      <c r="G8" s="44"/>
      <c r="H8" s="44"/>
      <c r="I8" s="44"/>
      <c r="J8" s="4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35">
      <c r="A9" s="12"/>
      <c r="B9" s="12"/>
      <c r="C9" s="12"/>
      <c r="D9" s="12"/>
      <c r="E9" s="12"/>
      <c r="F9" s="43"/>
      <c r="G9" s="44"/>
      <c r="H9" s="44"/>
      <c r="I9" s="44"/>
      <c r="J9" s="43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35">
      <c r="A10" s="11" t="s">
        <v>3</v>
      </c>
      <c r="B10" s="11"/>
      <c r="C10" s="11"/>
      <c r="D10" s="11"/>
      <c r="E10" s="13"/>
      <c r="F10" s="84"/>
      <c r="G10" s="85"/>
      <c r="H10" s="85"/>
      <c r="I10" s="85"/>
      <c r="J10" s="4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35">
      <c r="A11" s="12"/>
      <c r="B11" s="12"/>
      <c r="C11" s="12"/>
      <c r="D11" s="12"/>
      <c r="E11" s="14"/>
      <c r="F11" s="84"/>
      <c r="G11" s="85"/>
      <c r="H11" s="85"/>
      <c r="I11" s="85"/>
      <c r="J11" s="4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35">
      <c r="A12" s="11" t="s">
        <v>4</v>
      </c>
      <c r="B12" s="11" t="s">
        <v>5</v>
      </c>
      <c r="C12" s="11"/>
      <c r="D12" s="11"/>
      <c r="E12" s="11"/>
      <c r="F12" s="84"/>
      <c r="G12" s="85"/>
      <c r="H12" s="85"/>
      <c r="I12" s="85"/>
      <c r="J12" s="45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35">
      <c r="A13" s="12"/>
      <c r="B13" s="12">
        <v>1</v>
      </c>
      <c r="C13" s="12" t="s">
        <v>6</v>
      </c>
      <c r="D13" s="12"/>
      <c r="E13" s="12"/>
      <c r="F13" s="84"/>
      <c r="G13" s="85"/>
      <c r="H13" s="85"/>
      <c r="I13" s="85"/>
      <c r="J13" s="4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35">
      <c r="A14" s="12"/>
      <c r="B14" s="12">
        <v>2</v>
      </c>
      <c r="C14" s="12" t="s">
        <v>7</v>
      </c>
      <c r="D14" s="12"/>
      <c r="E14" s="12"/>
      <c r="F14" s="84"/>
      <c r="G14" s="85"/>
      <c r="H14" s="85"/>
      <c r="I14" s="85"/>
      <c r="J14" s="4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35">
      <c r="A15" s="12"/>
      <c r="B15" s="12">
        <v>3</v>
      </c>
      <c r="C15" s="12" t="s">
        <v>8</v>
      </c>
      <c r="D15" s="12"/>
      <c r="E15" s="12"/>
      <c r="F15" s="84"/>
      <c r="G15" s="85"/>
      <c r="H15" s="85"/>
      <c r="I15" s="85"/>
      <c r="J15" s="45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35">
      <c r="A16" s="12"/>
      <c r="B16" s="12"/>
      <c r="C16" s="12" t="s">
        <v>9</v>
      </c>
      <c r="D16" s="12"/>
      <c r="E16" s="12"/>
      <c r="F16" s="84"/>
      <c r="G16" s="85"/>
      <c r="H16" s="85"/>
      <c r="I16" s="85"/>
      <c r="J16" s="4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35">
      <c r="A17" s="12"/>
      <c r="B17" s="12">
        <v>4</v>
      </c>
      <c r="C17" s="12" t="s">
        <v>10</v>
      </c>
      <c r="D17" s="12"/>
      <c r="E17" s="12"/>
      <c r="F17" s="84"/>
      <c r="G17" s="85"/>
      <c r="H17" s="85"/>
      <c r="I17" s="85"/>
      <c r="J17" s="48">
        <f>SUM(F17:H17)</f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35">
      <c r="A18" s="12"/>
      <c r="B18" s="12">
        <v>5</v>
      </c>
      <c r="C18" s="12" t="s">
        <v>11</v>
      </c>
      <c r="D18" s="12"/>
      <c r="E18" s="12"/>
      <c r="F18" s="84"/>
      <c r="G18" s="85"/>
      <c r="H18" s="85"/>
      <c r="I18" s="85"/>
      <c r="J18" s="4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35">
      <c r="A19" s="12"/>
      <c r="B19" s="12">
        <v>6</v>
      </c>
      <c r="C19" s="12" t="s">
        <v>12</v>
      </c>
      <c r="D19" s="12"/>
      <c r="E19" s="12"/>
      <c r="F19" s="84"/>
      <c r="G19" s="85"/>
      <c r="H19" s="85"/>
      <c r="I19" s="85"/>
      <c r="J19" s="4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35">
      <c r="A20" s="12"/>
      <c r="B20" s="12">
        <v>7</v>
      </c>
      <c r="C20" s="12" t="s">
        <v>13</v>
      </c>
      <c r="D20" s="12"/>
      <c r="E20" s="12"/>
      <c r="F20" s="84"/>
      <c r="G20" s="85"/>
      <c r="H20" s="85"/>
      <c r="I20" s="85"/>
      <c r="J20" s="48">
        <f>SUM(F20:H20)</f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35">
      <c r="A21" s="12"/>
      <c r="B21" s="12"/>
      <c r="C21" s="12"/>
      <c r="D21" s="12"/>
      <c r="E21" s="12" t="s">
        <v>14</v>
      </c>
      <c r="F21" s="84"/>
      <c r="G21" s="85"/>
      <c r="H21" s="85"/>
      <c r="I21" s="85"/>
      <c r="J21" s="4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35">
      <c r="A22" s="12"/>
      <c r="B22" s="12"/>
      <c r="C22" s="12"/>
      <c r="D22" s="12"/>
      <c r="E22" s="11" t="s">
        <v>15</v>
      </c>
      <c r="F22" s="48">
        <f>SUM(F12:F21)</f>
        <v>0</v>
      </c>
      <c r="G22" s="49">
        <f t="shared" ref="G22:H22" si="0">SUM(G12:G21)</f>
        <v>0</v>
      </c>
      <c r="H22" s="49">
        <f t="shared" si="0"/>
        <v>0</v>
      </c>
      <c r="I22" s="49"/>
      <c r="J22" s="48">
        <f>SUM(F22:H22)</f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35">
      <c r="A23" s="12"/>
      <c r="B23" s="12"/>
      <c r="C23" s="12"/>
      <c r="D23" s="12"/>
      <c r="E23" s="11"/>
      <c r="F23" s="48"/>
      <c r="G23" s="49"/>
      <c r="H23" s="49"/>
      <c r="I23" s="49"/>
      <c r="J23" s="4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35">
      <c r="A24" s="11" t="s">
        <v>16</v>
      </c>
      <c r="B24" s="11" t="s">
        <v>17</v>
      </c>
      <c r="C24" s="11"/>
      <c r="D24" s="11"/>
      <c r="E24" s="11"/>
      <c r="F24" s="87"/>
      <c r="G24" s="88"/>
      <c r="H24" s="88"/>
      <c r="I24" s="88"/>
      <c r="J24" s="4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35">
      <c r="A25" s="12"/>
      <c r="B25" s="15" t="s">
        <v>18</v>
      </c>
      <c r="C25" s="12"/>
      <c r="D25" s="12"/>
      <c r="E25" s="12"/>
      <c r="F25" s="87"/>
      <c r="G25" s="88"/>
      <c r="H25" s="88"/>
      <c r="I25" s="88"/>
      <c r="J25" s="4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35">
      <c r="A26" s="12"/>
      <c r="B26" s="12">
        <v>1</v>
      </c>
      <c r="C26" s="12" t="s">
        <v>19</v>
      </c>
      <c r="D26" s="12"/>
      <c r="E26" s="12"/>
      <c r="F26" s="87"/>
      <c r="G26" s="88"/>
      <c r="H26" s="88"/>
      <c r="I26" s="88"/>
      <c r="J26" s="48">
        <f>SUM(F26:H26)</f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35">
      <c r="A27" s="12"/>
      <c r="B27" s="12">
        <v>2</v>
      </c>
      <c r="C27" s="12" t="s">
        <v>20</v>
      </c>
      <c r="D27" s="12"/>
      <c r="E27" s="12"/>
      <c r="F27" s="42">
        <f>+'[2]Pivot VNC Cespiti 2020'!AJ32</f>
        <v>2142.7939999999999</v>
      </c>
      <c r="G27" s="17"/>
      <c r="H27" s="88"/>
      <c r="I27" s="88"/>
      <c r="J27" s="47">
        <f>SUM(F27:H27)</f>
        <v>2142.7939999999999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35">
      <c r="A28" s="12"/>
      <c r="B28" s="12">
        <v>3</v>
      </c>
      <c r="C28" s="12" t="s">
        <v>21</v>
      </c>
      <c r="D28" s="12"/>
      <c r="E28" s="12"/>
      <c r="F28" s="87"/>
      <c r="G28" s="17"/>
      <c r="H28" s="88"/>
      <c r="I28" s="88"/>
      <c r="J28" s="48">
        <f>SUM(F28:H28)</f>
        <v>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35">
      <c r="A29" s="12"/>
      <c r="B29" s="12">
        <v>4</v>
      </c>
      <c r="C29" s="12" t="s">
        <v>22</v>
      </c>
      <c r="D29" s="12"/>
      <c r="E29" s="12"/>
      <c r="F29" s="42">
        <f>+'[2]Pivot VNC Cespiti 2020'!AJ38+'[2]Pivot VNC Cespiti 2020'!AJ39+'[2]Pivot VNC Cespiti 2020'!AJ40+'[2]Pivot VNC Cespiti 2020'!AJ41</f>
        <v>5253.9355999999998</v>
      </c>
      <c r="G29" s="88"/>
      <c r="H29" s="88"/>
      <c r="I29" s="88"/>
      <c r="J29" s="47">
        <f>SUM(F29:H29)</f>
        <v>5253.9355999999998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35">
      <c r="A30" s="12"/>
      <c r="B30" s="12">
        <v>5</v>
      </c>
      <c r="C30" s="12" t="s">
        <v>12</v>
      </c>
      <c r="D30" s="12"/>
      <c r="E30" s="12"/>
      <c r="F30" s="87"/>
      <c r="G30" s="88"/>
      <c r="H30" s="88"/>
      <c r="I30" s="88"/>
      <c r="J30" s="4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35">
      <c r="A31" s="12"/>
      <c r="B31" s="12"/>
      <c r="C31" s="12"/>
      <c r="D31" s="12"/>
      <c r="E31" s="12" t="s">
        <v>14</v>
      </c>
      <c r="F31" s="87"/>
      <c r="G31" s="88"/>
      <c r="H31" s="88"/>
      <c r="I31" s="88"/>
      <c r="J31" s="4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35">
      <c r="A32" s="12"/>
      <c r="B32" s="12"/>
      <c r="C32" s="12"/>
      <c r="D32" s="12"/>
      <c r="E32" s="11" t="s">
        <v>23</v>
      </c>
      <c r="F32" s="47">
        <f>SUM(F25:F31)</f>
        <v>7396.7295999999997</v>
      </c>
      <c r="G32" s="49">
        <f>SUM(G25:G31)</f>
        <v>0</v>
      </c>
      <c r="H32" s="49">
        <f t="shared" ref="H32" si="1">SUM(H24:H31)</f>
        <v>0</v>
      </c>
      <c r="I32" s="49"/>
      <c r="J32" s="47">
        <f>SUM(F32:H32)</f>
        <v>7396.7295999999997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50" x14ac:dyDescent="0.35">
      <c r="A33" s="12"/>
      <c r="B33" s="12"/>
      <c r="C33" s="12"/>
      <c r="D33" s="12"/>
      <c r="E33" s="12"/>
      <c r="F33" s="42"/>
      <c r="G33" s="17"/>
      <c r="H33" s="17"/>
      <c r="I33" s="17"/>
      <c r="J33" s="4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50" x14ac:dyDescent="0.35">
      <c r="A34" s="11" t="s">
        <v>24</v>
      </c>
      <c r="B34" s="11" t="s">
        <v>25</v>
      </c>
      <c r="C34" s="11"/>
      <c r="D34" s="11"/>
      <c r="E34" s="11"/>
      <c r="F34" s="43"/>
      <c r="G34" s="44"/>
      <c r="H34" s="44"/>
      <c r="I34" s="44"/>
      <c r="J34" s="5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50" x14ac:dyDescent="0.35">
      <c r="A35" s="12"/>
      <c r="B35" s="15" t="s">
        <v>26</v>
      </c>
      <c r="C35" s="12"/>
      <c r="D35" s="12"/>
      <c r="E35" s="12"/>
      <c r="F35" s="43"/>
      <c r="G35" s="44"/>
      <c r="H35" s="44"/>
      <c r="I35" s="44"/>
      <c r="J35" s="5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50" x14ac:dyDescent="0.35">
      <c r="A36" s="12"/>
      <c r="B36" s="15" t="s">
        <v>27</v>
      </c>
      <c r="C36" s="12"/>
      <c r="D36" s="12"/>
      <c r="E36" s="12"/>
      <c r="F36" s="43"/>
      <c r="G36" s="44"/>
      <c r="H36" s="44"/>
      <c r="I36" s="44"/>
      <c r="J36" s="5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50" x14ac:dyDescent="0.35">
      <c r="A37" s="12"/>
      <c r="B37" s="12">
        <v>1</v>
      </c>
      <c r="C37" s="12" t="s">
        <v>28</v>
      </c>
      <c r="D37" s="12"/>
      <c r="E37" s="12"/>
      <c r="F37" s="43"/>
      <c r="G37" s="44"/>
      <c r="H37" s="44"/>
      <c r="I37" s="44"/>
      <c r="J37" s="53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50" x14ac:dyDescent="0.35">
      <c r="A38" s="12"/>
      <c r="B38" s="12"/>
      <c r="C38" s="12" t="s">
        <v>29</v>
      </c>
      <c r="D38" s="12" t="s">
        <v>30</v>
      </c>
      <c r="E38" s="12"/>
      <c r="F38" s="43"/>
      <c r="G38" s="44"/>
      <c r="H38" s="44"/>
      <c r="I38" s="44"/>
      <c r="J38" s="5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50" x14ac:dyDescent="0.35">
      <c r="A39" s="12"/>
      <c r="B39" s="12"/>
      <c r="C39" s="12" t="s">
        <v>31</v>
      </c>
      <c r="D39" s="12" t="s">
        <v>32</v>
      </c>
      <c r="E39" s="12"/>
      <c r="F39" s="43"/>
      <c r="G39" s="44"/>
      <c r="H39" s="44"/>
      <c r="I39" s="44"/>
      <c r="J39" s="5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 x14ac:dyDescent="0.35">
      <c r="A40" s="12"/>
      <c r="B40" s="12"/>
      <c r="C40" s="12" t="s">
        <v>33</v>
      </c>
      <c r="D40" s="12" t="s">
        <v>34</v>
      </c>
      <c r="E40" s="12"/>
      <c r="F40" s="43"/>
      <c r="G40" s="44"/>
      <c r="H40" s="44"/>
      <c r="I40" s="44"/>
      <c r="J40" s="5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x14ac:dyDescent="0.35">
      <c r="A41" s="12"/>
      <c r="B41" s="12"/>
      <c r="C41" s="12"/>
      <c r="D41" s="12"/>
      <c r="E41" s="11"/>
      <c r="F41" s="43"/>
      <c r="G41" s="44"/>
      <c r="H41" s="44"/>
      <c r="I41" s="44"/>
      <c r="J41" s="5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x14ac:dyDescent="0.35">
      <c r="A42" s="12"/>
      <c r="B42" s="12">
        <v>2</v>
      </c>
      <c r="C42" s="12" t="s">
        <v>35</v>
      </c>
      <c r="D42" s="12"/>
      <c r="E42" s="12"/>
      <c r="F42" s="43"/>
      <c r="G42" s="44"/>
      <c r="H42" s="44"/>
      <c r="I42" s="44"/>
      <c r="J42" s="53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0" x14ac:dyDescent="0.35">
      <c r="A43" s="12"/>
      <c r="B43" s="12"/>
      <c r="C43" s="12" t="s">
        <v>29</v>
      </c>
      <c r="D43" s="12" t="s">
        <v>36</v>
      </c>
      <c r="E43" s="12"/>
      <c r="F43" s="43"/>
      <c r="G43" s="44"/>
      <c r="H43" s="44"/>
      <c r="I43" s="44"/>
      <c r="J43" s="53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x14ac:dyDescent="0.35">
      <c r="A44" s="12"/>
      <c r="B44" s="12"/>
      <c r="C44" s="12" t="s">
        <v>31</v>
      </c>
      <c r="D44" s="12" t="s">
        <v>37</v>
      </c>
      <c r="E44" s="12"/>
      <c r="F44" s="43"/>
      <c r="G44" s="44"/>
      <c r="H44" s="44"/>
      <c r="I44" s="44"/>
      <c r="J44" s="53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x14ac:dyDescent="0.35">
      <c r="A45" s="12"/>
      <c r="B45" s="12"/>
      <c r="C45" s="12" t="s">
        <v>33</v>
      </c>
      <c r="D45" s="12" t="s">
        <v>38</v>
      </c>
      <c r="E45" s="12"/>
      <c r="F45" s="43"/>
      <c r="G45" s="44"/>
      <c r="H45" s="44"/>
      <c r="I45" s="44"/>
      <c r="J45" s="53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 x14ac:dyDescent="0.35">
      <c r="A46" s="12"/>
      <c r="B46" s="12"/>
      <c r="C46" s="12" t="s">
        <v>39</v>
      </c>
      <c r="D46" s="12" t="s">
        <v>40</v>
      </c>
      <c r="E46" s="12"/>
      <c r="F46" s="43"/>
      <c r="G46" s="44"/>
      <c r="H46" s="44"/>
      <c r="I46" s="44"/>
      <c r="J46" s="5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x14ac:dyDescent="0.35">
      <c r="A47" s="12"/>
      <c r="B47" s="12"/>
      <c r="C47" s="12"/>
      <c r="D47" s="12" t="s">
        <v>41</v>
      </c>
      <c r="E47" s="12"/>
      <c r="F47" s="43"/>
      <c r="G47" s="44"/>
      <c r="H47" s="44"/>
      <c r="I47" s="44"/>
      <c r="J47" s="53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x14ac:dyDescent="0.35">
      <c r="A48" s="12"/>
      <c r="B48" s="12"/>
      <c r="C48" s="12"/>
      <c r="D48" s="12" t="s">
        <v>42</v>
      </c>
      <c r="E48" s="12"/>
      <c r="F48" s="43"/>
      <c r="G48" s="44"/>
      <c r="H48" s="44"/>
      <c r="I48" s="44"/>
      <c r="J48" s="53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x14ac:dyDescent="0.35">
      <c r="A49" s="12"/>
      <c r="B49" s="12"/>
      <c r="C49" s="12"/>
      <c r="D49" s="12" t="s">
        <v>43</v>
      </c>
      <c r="E49" s="12"/>
      <c r="F49" s="43"/>
      <c r="G49" s="44"/>
      <c r="H49" s="44"/>
      <c r="I49" s="44"/>
      <c r="J49" s="53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x14ac:dyDescent="0.35">
      <c r="A50" s="12"/>
      <c r="B50" s="12"/>
      <c r="C50" s="12"/>
      <c r="D50" s="12" t="s">
        <v>44</v>
      </c>
      <c r="E50" s="12"/>
      <c r="F50" s="43"/>
      <c r="G50" s="44"/>
      <c r="H50" s="44"/>
      <c r="I50" s="44"/>
      <c r="J50" s="53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x14ac:dyDescent="0.35">
      <c r="A51" s="12"/>
      <c r="B51" s="12"/>
      <c r="C51" s="12"/>
      <c r="D51" s="12" t="s">
        <v>45</v>
      </c>
      <c r="E51" s="12"/>
      <c r="F51" s="43"/>
      <c r="G51" s="44"/>
      <c r="H51" s="44"/>
      <c r="I51" s="44"/>
      <c r="J51" s="5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x14ac:dyDescent="0.35">
      <c r="A52" s="12"/>
      <c r="B52" s="12">
        <v>3</v>
      </c>
      <c r="C52" s="12" t="s">
        <v>46</v>
      </c>
      <c r="D52" s="12"/>
      <c r="E52" s="12"/>
      <c r="F52" s="43"/>
      <c r="G52" s="44"/>
      <c r="H52" s="44"/>
      <c r="I52" s="44"/>
      <c r="J52" s="53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35">
      <c r="A53" s="12"/>
      <c r="B53" s="12">
        <v>4</v>
      </c>
      <c r="C53" s="12" t="s">
        <v>47</v>
      </c>
      <c r="D53" s="12"/>
      <c r="E53" s="12"/>
      <c r="F53" s="43"/>
      <c r="G53" s="44"/>
      <c r="H53" s="44"/>
      <c r="I53" s="44"/>
      <c r="J53" s="53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1:50" x14ac:dyDescent="0.35">
      <c r="A54" s="12"/>
      <c r="B54" s="12"/>
      <c r="C54" s="12"/>
      <c r="D54" s="12"/>
      <c r="E54" s="11" t="s">
        <v>48</v>
      </c>
      <c r="F54" s="43"/>
      <c r="G54" s="44"/>
      <c r="H54" s="44"/>
      <c r="I54" s="44"/>
      <c r="J54" s="53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 x14ac:dyDescent="0.35">
      <c r="A55" s="12"/>
      <c r="B55" s="12"/>
      <c r="C55" s="12"/>
      <c r="D55" s="12"/>
      <c r="E55" s="19"/>
      <c r="F55" s="42"/>
      <c r="G55" s="17"/>
      <c r="H55" s="17"/>
      <c r="I55" s="17"/>
      <c r="J55" s="4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 x14ac:dyDescent="0.35">
      <c r="A56" s="20"/>
      <c r="B56" s="20"/>
      <c r="C56" s="20"/>
      <c r="D56" s="20"/>
      <c r="E56" s="21" t="s">
        <v>49</v>
      </c>
      <c r="F56" s="47">
        <f>F22+F32</f>
        <v>7396.7295999999997</v>
      </c>
      <c r="G56" s="49">
        <f t="shared" ref="G56:H56" si="2">G22+G32</f>
        <v>0</v>
      </c>
      <c r="H56" s="49">
        <f t="shared" si="2"/>
        <v>0</v>
      </c>
      <c r="I56" s="22"/>
      <c r="J56" s="47">
        <f>J22+J32</f>
        <v>7396.7295999999997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 x14ac:dyDescent="0.35">
      <c r="A57" s="20"/>
      <c r="B57" s="20"/>
      <c r="C57" s="20"/>
      <c r="D57" s="20"/>
      <c r="E57" s="21"/>
      <c r="F57" s="45"/>
      <c r="G57" s="46"/>
      <c r="H57" s="46"/>
      <c r="I57" s="46"/>
      <c r="J57" s="4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1:50" x14ac:dyDescent="0.35">
      <c r="A58" s="11" t="s">
        <v>50</v>
      </c>
      <c r="B58" s="11"/>
      <c r="C58" s="11"/>
      <c r="D58" s="11"/>
      <c r="E58" s="12"/>
      <c r="F58" s="42"/>
      <c r="G58" s="17"/>
      <c r="H58" s="17"/>
      <c r="I58" s="17"/>
      <c r="J58" s="4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 x14ac:dyDescent="0.35">
      <c r="A59" s="11" t="s">
        <v>4</v>
      </c>
      <c r="B59" s="11" t="s">
        <v>51</v>
      </c>
      <c r="C59" s="11"/>
      <c r="D59" s="11"/>
      <c r="E59" s="11"/>
      <c r="F59" s="45"/>
      <c r="G59" s="46"/>
      <c r="H59" s="46"/>
      <c r="I59" s="46"/>
      <c r="J59" s="4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x14ac:dyDescent="0.35">
      <c r="A60" s="12"/>
      <c r="B60" s="12">
        <v>1</v>
      </c>
      <c r="C60" s="12" t="s">
        <v>199</v>
      </c>
      <c r="D60" s="12"/>
      <c r="E60" s="12"/>
      <c r="F60" s="45"/>
      <c r="G60" s="46"/>
      <c r="H60" s="46"/>
      <c r="I60" s="46"/>
      <c r="J60" s="4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 x14ac:dyDescent="0.35">
      <c r="A61" s="12"/>
      <c r="B61" s="12"/>
      <c r="C61" s="12" t="s">
        <v>53</v>
      </c>
      <c r="D61" s="12"/>
      <c r="E61" s="12"/>
      <c r="F61" s="45"/>
      <c r="G61" s="46"/>
      <c r="H61" s="46"/>
      <c r="I61" s="46"/>
      <c r="J61" s="4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 x14ac:dyDescent="0.35">
      <c r="A62" s="12"/>
      <c r="B62" s="12"/>
      <c r="C62" s="12" t="s">
        <v>54</v>
      </c>
      <c r="D62" s="12"/>
      <c r="E62" s="12"/>
      <c r="F62" s="45"/>
      <c r="G62" s="46"/>
      <c r="H62" s="46"/>
      <c r="I62" s="46"/>
      <c r="J62" s="4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x14ac:dyDescent="0.35">
      <c r="A63" s="12"/>
      <c r="B63" s="12">
        <v>2</v>
      </c>
      <c r="C63" s="12" t="s">
        <v>55</v>
      </c>
      <c r="D63" s="12"/>
      <c r="E63" s="12"/>
      <c r="F63" s="45"/>
      <c r="G63" s="46"/>
      <c r="H63" s="46"/>
      <c r="I63" s="46"/>
      <c r="J63" s="4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 x14ac:dyDescent="0.35">
      <c r="A64" s="12"/>
      <c r="B64" s="12">
        <v>3</v>
      </c>
      <c r="C64" s="12" t="s">
        <v>56</v>
      </c>
      <c r="D64" s="12"/>
      <c r="E64" s="12"/>
      <c r="F64" s="45"/>
      <c r="G64" s="46"/>
      <c r="H64" s="46"/>
      <c r="I64" s="46"/>
      <c r="J64" s="4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 x14ac:dyDescent="0.35">
      <c r="A65" s="12"/>
      <c r="B65" s="12">
        <v>4</v>
      </c>
      <c r="C65" s="12" t="s">
        <v>57</v>
      </c>
      <c r="D65" s="12"/>
      <c r="E65" s="12"/>
      <c r="F65" s="45"/>
      <c r="G65" s="46"/>
      <c r="H65" s="46"/>
      <c r="I65" s="46"/>
      <c r="J65" s="4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1:50" x14ac:dyDescent="0.35">
      <c r="A66" s="12"/>
      <c r="B66" s="12">
        <v>5</v>
      </c>
      <c r="C66" s="12" t="s">
        <v>58</v>
      </c>
      <c r="D66" s="12"/>
      <c r="E66" s="12"/>
      <c r="F66" s="45"/>
      <c r="G66" s="46"/>
      <c r="H66" s="46"/>
      <c r="I66" s="46"/>
      <c r="J66" s="4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 x14ac:dyDescent="0.35">
      <c r="A67" s="12"/>
      <c r="B67" s="12">
        <v>6</v>
      </c>
      <c r="C67" s="12" t="s">
        <v>13</v>
      </c>
      <c r="D67" s="12"/>
      <c r="E67" s="12"/>
      <c r="F67" s="45"/>
      <c r="G67" s="46"/>
      <c r="H67" s="46"/>
      <c r="I67" s="46"/>
      <c r="J67" s="4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1:50" x14ac:dyDescent="0.35">
      <c r="A68" s="12"/>
      <c r="B68" s="12"/>
      <c r="C68" s="12"/>
      <c r="D68" s="12"/>
      <c r="E68" s="23" t="s">
        <v>59</v>
      </c>
      <c r="F68" s="48">
        <f>SUM(F60:F67)</f>
        <v>0</v>
      </c>
      <c r="G68" s="49">
        <f t="shared" ref="G68:J68" si="3">SUM(G60:G67)</f>
        <v>0</v>
      </c>
      <c r="H68" s="49">
        <f t="shared" si="3"/>
        <v>0</v>
      </c>
      <c r="I68" s="49"/>
      <c r="J68" s="48">
        <f t="shared" si="3"/>
        <v>0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1:50" x14ac:dyDescent="0.35">
      <c r="A69" s="11" t="s">
        <v>16</v>
      </c>
      <c r="B69" s="11" t="s">
        <v>35</v>
      </c>
      <c r="C69" s="11"/>
      <c r="D69" s="11"/>
      <c r="E69" s="11"/>
      <c r="F69" s="87"/>
      <c r="G69" s="88"/>
      <c r="H69" s="88"/>
      <c r="I69" s="88"/>
      <c r="J69" s="4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1:50" x14ac:dyDescent="0.35">
      <c r="A70" s="12"/>
      <c r="B70" s="15" t="s">
        <v>26</v>
      </c>
      <c r="C70" s="12"/>
      <c r="D70" s="12"/>
      <c r="E70" s="12"/>
      <c r="F70" s="87"/>
      <c r="G70" s="88"/>
      <c r="H70" s="88"/>
      <c r="I70" s="88"/>
      <c r="J70" s="4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 x14ac:dyDescent="0.35">
      <c r="A71" s="12"/>
      <c r="B71" s="15" t="s">
        <v>60</v>
      </c>
      <c r="C71" s="12"/>
      <c r="D71" s="12"/>
      <c r="E71" s="12"/>
      <c r="F71" s="87"/>
      <c r="G71" s="88"/>
      <c r="H71" s="88"/>
      <c r="I71" s="88"/>
      <c r="J71" s="4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1:50" x14ac:dyDescent="0.35">
      <c r="A72" s="20"/>
      <c r="B72" s="20">
        <v>1</v>
      </c>
      <c r="C72" s="20" t="s">
        <v>61</v>
      </c>
      <c r="D72" s="20"/>
      <c r="E72" s="20"/>
      <c r="F72" s="87"/>
      <c r="G72" s="88"/>
      <c r="H72" s="95"/>
      <c r="I72" s="95"/>
      <c r="J72" s="4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 x14ac:dyDescent="0.35">
      <c r="A73" s="12"/>
      <c r="B73" s="12"/>
      <c r="C73" s="12"/>
      <c r="D73" s="12"/>
      <c r="E73" s="12"/>
      <c r="F73" s="87"/>
      <c r="G73" s="88"/>
      <c r="H73" s="88"/>
      <c r="I73" s="88"/>
      <c r="J73" s="4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0" x14ac:dyDescent="0.35">
      <c r="A74" s="12"/>
      <c r="B74" s="12">
        <v>2</v>
      </c>
      <c r="C74" s="12" t="s">
        <v>36</v>
      </c>
      <c r="D74" s="12"/>
      <c r="E74" s="12"/>
      <c r="F74" s="87"/>
      <c r="G74" s="88"/>
      <c r="H74" s="88"/>
      <c r="I74" s="88"/>
      <c r="J74" s="4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0" x14ac:dyDescent="0.35">
      <c r="A75" s="12"/>
      <c r="B75" s="12">
        <v>3</v>
      </c>
      <c r="C75" s="12" t="s">
        <v>37</v>
      </c>
      <c r="D75" s="12"/>
      <c r="E75" s="12"/>
      <c r="F75" s="87"/>
      <c r="G75" s="88"/>
      <c r="H75" s="88"/>
      <c r="I75" s="88"/>
      <c r="J75" s="4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0" x14ac:dyDescent="0.35">
      <c r="A76" s="12"/>
      <c r="B76" s="12">
        <v>4</v>
      </c>
      <c r="C76" s="12" t="s">
        <v>62</v>
      </c>
      <c r="D76" s="12"/>
      <c r="E76" s="12"/>
      <c r="F76" s="87"/>
      <c r="G76" s="88"/>
      <c r="H76" s="88"/>
      <c r="I76" s="88"/>
      <c r="J76" s="48">
        <f>SUM(F76:H76)</f>
        <v>0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0" x14ac:dyDescent="0.35">
      <c r="A77" s="12"/>
      <c r="B77" s="12">
        <v>5</v>
      </c>
      <c r="C77" s="12" t="s">
        <v>40</v>
      </c>
      <c r="D77" s="12"/>
      <c r="E77" s="12"/>
      <c r="F77" s="87"/>
      <c r="G77" s="88"/>
      <c r="H77" s="88"/>
      <c r="I77" s="88"/>
      <c r="J77" s="4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0" x14ac:dyDescent="0.35">
      <c r="A78" s="12"/>
      <c r="B78" s="12"/>
      <c r="C78" s="12" t="s">
        <v>64</v>
      </c>
      <c r="D78" s="12"/>
      <c r="E78" s="12"/>
      <c r="F78" s="87"/>
      <c r="G78" s="88"/>
      <c r="H78" s="88"/>
      <c r="I78" s="88"/>
      <c r="J78" s="4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0" x14ac:dyDescent="0.35">
      <c r="A79" s="12"/>
      <c r="B79" s="12"/>
      <c r="C79" s="12" t="s">
        <v>65</v>
      </c>
      <c r="D79" s="12"/>
      <c r="E79" s="12"/>
      <c r="F79" s="87"/>
      <c r="G79" s="88"/>
      <c r="H79" s="88"/>
      <c r="I79" s="88"/>
      <c r="J79" s="4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0" x14ac:dyDescent="0.35">
      <c r="A80" s="12"/>
      <c r="B80" s="12"/>
      <c r="C80" s="12" t="s">
        <v>66</v>
      </c>
      <c r="D80" s="12"/>
      <c r="E80" s="12"/>
      <c r="F80" s="87"/>
      <c r="G80" s="88"/>
      <c r="H80" s="88"/>
      <c r="I80" s="88"/>
      <c r="J80" s="4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x14ac:dyDescent="0.35">
      <c r="A81" s="12"/>
      <c r="B81" s="12"/>
      <c r="C81" s="12" t="s">
        <v>67</v>
      </c>
      <c r="D81" s="12"/>
      <c r="E81" s="12"/>
      <c r="F81" s="42">
        <f>[2]DETT_CE!AC49</f>
        <v>0</v>
      </c>
      <c r="G81" s="17">
        <f>[2]DETT_CE!AD49</f>
        <v>0</v>
      </c>
      <c r="H81" s="52"/>
      <c r="I81" s="96"/>
      <c r="J81" s="47">
        <f>SUM(F81:H81)</f>
        <v>0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1:50" x14ac:dyDescent="0.35">
      <c r="A82" s="12"/>
      <c r="B82" s="12"/>
      <c r="C82" s="12" t="s">
        <v>68</v>
      </c>
      <c r="D82" s="12"/>
      <c r="E82" s="12"/>
      <c r="F82" s="42">
        <f>[2]DETT_CE!AC50</f>
        <v>0</v>
      </c>
      <c r="G82" s="17">
        <f>[2]DETT_CE!AD50</f>
        <v>0</v>
      </c>
      <c r="H82" s="52">
        <f>[2]DETT_CE!AE50</f>
        <v>0</v>
      </c>
      <c r="I82" s="88"/>
      <c r="J82" s="47">
        <f>SUM(F82:H82)</f>
        <v>0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1:50" x14ac:dyDescent="0.35">
      <c r="A83" s="12"/>
      <c r="B83" s="12"/>
      <c r="C83" s="12"/>
      <c r="D83" s="15" t="s">
        <v>69</v>
      </c>
      <c r="E83" s="12"/>
      <c r="F83" s="42"/>
      <c r="G83" s="17"/>
      <c r="H83" s="52"/>
      <c r="I83" s="17"/>
      <c r="J83" s="4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1:50" x14ac:dyDescent="0.35">
      <c r="A84" s="12"/>
      <c r="B84" s="12"/>
      <c r="C84" s="12"/>
      <c r="D84" s="12"/>
      <c r="E84" s="11" t="s">
        <v>70</v>
      </c>
      <c r="F84" s="47">
        <f>SUM(F70:F83)</f>
        <v>0</v>
      </c>
      <c r="G84" s="22">
        <f t="shared" ref="G84" si="4">SUM(G70:G83)</f>
        <v>0</v>
      </c>
      <c r="H84" s="49">
        <f>SUM(H70:H83)</f>
        <v>0</v>
      </c>
      <c r="I84" s="22"/>
      <c r="J84" s="47">
        <f>SUM(F84:H84)</f>
        <v>0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x14ac:dyDescent="0.35">
      <c r="A85" s="12"/>
      <c r="B85" s="12"/>
      <c r="C85" s="12"/>
      <c r="D85" s="12"/>
      <c r="E85" s="11"/>
      <c r="F85" s="47"/>
      <c r="G85" s="22"/>
      <c r="H85" s="22"/>
      <c r="I85" s="22"/>
      <c r="J85" s="4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x14ac:dyDescent="0.35">
      <c r="A86" s="11" t="s">
        <v>24</v>
      </c>
      <c r="B86" s="11" t="s">
        <v>71</v>
      </c>
      <c r="C86" s="11"/>
      <c r="D86" s="11"/>
      <c r="E86" s="11"/>
      <c r="F86" s="43"/>
      <c r="G86" s="44"/>
      <c r="H86" s="44"/>
      <c r="I86" s="44"/>
      <c r="J86" s="5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x14ac:dyDescent="0.35">
      <c r="A87" s="12"/>
      <c r="B87" s="12" t="s">
        <v>72</v>
      </c>
      <c r="C87" s="12"/>
      <c r="D87" s="12"/>
      <c r="E87" s="12"/>
      <c r="F87" s="43"/>
      <c r="G87" s="44"/>
      <c r="H87" s="44"/>
      <c r="I87" s="44"/>
      <c r="J87" s="53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 x14ac:dyDescent="0.35">
      <c r="A88" s="12"/>
      <c r="B88" s="12">
        <v>1</v>
      </c>
      <c r="C88" s="12" t="s">
        <v>73</v>
      </c>
      <c r="D88" s="12"/>
      <c r="E88" s="12"/>
      <c r="F88" s="43"/>
      <c r="G88" s="44"/>
      <c r="H88" s="44"/>
      <c r="I88" s="44"/>
      <c r="J88" s="53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 x14ac:dyDescent="0.35">
      <c r="A89" s="12"/>
      <c r="B89" s="12">
        <v>2</v>
      </c>
      <c r="C89" s="12" t="s">
        <v>74</v>
      </c>
      <c r="D89" s="12"/>
      <c r="E89" s="12"/>
      <c r="F89" s="43"/>
      <c r="G89" s="44"/>
      <c r="H89" s="44"/>
      <c r="I89" s="44"/>
      <c r="J89" s="53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1:50" x14ac:dyDescent="0.35">
      <c r="A90" s="12"/>
      <c r="B90" s="12">
        <v>3</v>
      </c>
      <c r="C90" s="12" t="s">
        <v>75</v>
      </c>
      <c r="D90" s="12"/>
      <c r="E90" s="12"/>
      <c r="F90" s="43"/>
      <c r="G90" s="44"/>
      <c r="H90" s="44"/>
      <c r="I90" s="44"/>
      <c r="J90" s="53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1:50" x14ac:dyDescent="0.35">
      <c r="A91" s="12"/>
      <c r="B91" s="12">
        <v>4</v>
      </c>
      <c r="C91" s="12" t="s">
        <v>76</v>
      </c>
      <c r="D91" s="12"/>
      <c r="E91" s="12"/>
      <c r="F91" s="43"/>
      <c r="G91" s="44"/>
      <c r="H91" s="44"/>
      <c r="I91" s="44"/>
      <c r="J91" s="5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1:50" x14ac:dyDescent="0.35">
      <c r="A92" s="12"/>
      <c r="B92" s="12">
        <v>5</v>
      </c>
      <c r="C92" s="12" t="s">
        <v>77</v>
      </c>
      <c r="D92" s="12"/>
      <c r="E92" s="12"/>
      <c r="F92" s="43"/>
      <c r="G92" s="44"/>
      <c r="H92" s="44"/>
      <c r="I92" s="44"/>
      <c r="J92" s="53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1:50" x14ac:dyDescent="0.35">
      <c r="A93" s="12"/>
      <c r="B93" s="12"/>
      <c r="C93" s="12"/>
      <c r="D93" s="12"/>
      <c r="E93" s="12"/>
      <c r="F93" s="43"/>
      <c r="G93" s="44"/>
      <c r="H93" s="44"/>
      <c r="I93" s="44"/>
      <c r="J93" s="53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1:50" x14ac:dyDescent="0.35">
      <c r="A94" s="11" t="s">
        <v>78</v>
      </c>
      <c r="B94" s="11" t="s">
        <v>79</v>
      </c>
      <c r="C94" s="11"/>
      <c r="D94" s="11"/>
      <c r="E94" s="11"/>
      <c r="F94" s="43"/>
      <c r="G94" s="44"/>
      <c r="H94" s="44"/>
      <c r="I94" s="44"/>
      <c r="J94" s="53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1:50" x14ac:dyDescent="0.35">
      <c r="A95" s="12"/>
      <c r="B95" s="12">
        <v>1</v>
      </c>
      <c r="C95" s="12" t="s">
        <v>80</v>
      </c>
      <c r="D95" s="12"/>
      <c r="E95" s="12"/>
      <c r="F95" s="43"/>
      <c r="G95" s="44"/>
      <c r="H95" s="44"/>
      <c r="I95" s="44"/>
      <c r="J95" s="53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spans="1:50" x14ac:dyDescent="0.35">
      <c r="A96" s="12"/>
      <c r="B96" s="12"/>
      <c r="C96" s="12" t="s">
        <v>29</v>
      </c>
      <c r="D96" s="12" t="s">
        <v>81</v>
      </c>
      <c r="E96" s="12"/>
      <c r="F96" s="43"/>
      <c r="G96" s="44"/>
      <c r="H96" s="44"/>
      <c r="I96" s="44"/>
      <c r="J96" s="53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spans="1:50" x14ac:dyDescent="0.35">
      <c r="A97" s="12"/>
      <c r="B97" s="12"/>
      <c r="C97" s="12" t="s">
        <v>31</v>
      </c>
      <c r="D97" s="12" t="s">
        <v>82</v>
      </c>
      <c r="E97" s="12"/>
      <c r="F97" s="43"/>
      <c r="G97" s="44"/>
      <c r="H97" s="44"/>
      <c r="I97" s="44"/>
      <c r="J97" s="53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1:50" x14ac:dyDescent="0.35">
      <c r="A98" s="12"/>
      <c r="B98" s="12"/>
      <c r="C98" s="12"/>
      <c r="D98" s="12" t="s">
        <v>83</v>
      </c>
      <c r="E98" s="12"/>
      <c r="F98" s="43"/>
      <c r="G98" s="44"/>
      <c r="H98" s="44"/>
      <c r="I98" s="44"/>
      <c r="J98" s="53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1:50" x14ac:dyDescent="0.35">
      <c r="A99" s="12"/>
      <c r="B99" s="12"/>
      <c r="C99" s="12" t="s">
        <v>33</v>
      </c>
      <c r="D99" s="12" t="s">
        <v>84</v>
      </c>
      <c r="E99" s="12"/>
      <c r="F99" s="43"/>
      <c r="G99" s="44"/>
      <c r="H99" s="44"/>
      <c r="I99" s="44"/>
      <c r="J99" s="53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spans="1:50" x14ac:dyDescent="0.35">
      <c r="A100" s="12"/>
      <c r="B100" s="12">
        <v>2</v>
      </c>
      <c r="C100" s="12" t="s">
        <v>85</v>
      </c>
      <c r="D100" s="12"/>
      <c r="E100" s="12"/>
      <c r="F100" s="43"/>
      <c r="G100" s="44"/>
      <c r="H100" s="44"/>
      <c r="I100" s="44"/>
      <c r="J100" s="5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1:50" x14ac:dyDescent="0.35">
      <c r="A101" s="12"/>
      <c r="B101" s="12">
        <v>3</v>
      </c>
      <c r="C101" s="12" t="s">
        <v>86</v>
      </c>
      <c r="D101" s="12"/>
      <c r="E101" s="12"/>
      <c r="F101" s="43"/>
      <c r="G101" s="44"/>
      <c r="H101" s="44"/>
      <c r="I101" s="44"/>
      <c r="J101" s="5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spans="1:50" x14ac:dyDescent="0.35">
      <c r="A102" s="12"/>
      <c r="B102" s="12"/>
      <c r="C102" s="12"/>
      <c r="D102" s="12"/>
      <c r="E102" s="12"/>
      <c r="F102" s="42"/>
      <c r="G102" s="17"/>
      <c r="H102" s="17"/>
      <c r="I102" s="17"/>
      <c r="J102" s="4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1:50" x14ac:dyDescent="0.35">
      <c r="A103" s="12"/>
      <c r="B103" s="12"/>
      <c r="C103" s="12"/>
      <c r="D103" s="12"/>
      <c r="E103" s="11" t="s">
        <v>87</v>
      </c>
      <c r="F103" s="47">
        <f>F68+F84</f>
        <v>0</v>
      </c>
      <c r="G103" s="22">
        <f t="shared" ref="G103:J103" si="5">G68+G84</f>
        <v>0</v>
      </c>
      <c r="H103" s="49">
        <f t="shared" si="5"/>
        <v>0</v>
      </c>
      <c r="I103" s="22"/>
      <c r="J103" s="47">
        <f t="shared" si="5"/>
        <v>0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1:50" x14ac:dyDescent="0.35">
      <c r="A104" s="12"/>
      <c r="B104" s="12"/>
      <c r="C104" s="12"/>
      <c r="D104" s="12"/>
      <c r="E104" s="11"/>
      <c r="F104" s="47"/>
      <c r="G104" s="22"/>
      <c r="H104" s="49"/>
      <c r="I104" s="22"/>
      <c r="J104" s="4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1:50" x14ac:dyDescent="0.35">
      <c r="A105" s="11" t="s">
        <v>88</v>
      </c>
      <c r="B105" s="11"/>
      <c r="C105" s="11"/>
      <c r="D105" s="11"/>
      <c r="E105" s="11"/>
      <c r="F105" s="84"/>
      <c r="G105" s="85"/>
      <c r="H105" s="94"/>
      <c r="I105" s="85"/>
      <c r="J105" s="4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spans="1:50" x14ac:dyDescent="0.35">
      <c r="A106" s="12" t="s">
        <v>89</v>
      </c>
      <c r="B106" s="12"/>
      <c r="C106" s="12"/>
      <c r="D106" s="12"/>
      <c r="E106" s="12"/>
      <c r="F106" s="84"/>
      <c r="G106" s="85"/>
      <c r="H106" s="94"/>
      <c r="I106" s="85"/>
      <c r="J106" s="48">
        <f>SUM(F106:H106)</f>
        <v>0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spans="1:50" x14ac:dyDescent="0.35">
      <c r="A107" s="12"/>
      <c r="B107" s="12"/>
      <c r="C107" s="12"/>
      <c r="D107" s="12"/>
      <c r="E107" s="12"/>
      <c r="F107" s="87"/>
      <c r="G107" s="88"/>
      <c r="H107" s="90"/>
      <c r="I107" s="88"/>
      <c r="J107" s="4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spans="1:50" s="25" customFormat="1" ht="20" x14ac:dyDescent="0.4">
      <c r="A108" s="58"/>
      <c r="B108" s="58"/>
      <c r="C108" s="58"/>
      <c r="D108" s="58"/>
      <c r="E108" s="59" t="s">
        <v>90</v>
      </c>
      <c r="F108" s="60">
        <f>F56+F103+F106</f>
        <v>7396.7295999999997</v>
      </c>
      <c r="G108" s="61">
        <f>G56+G103+G106</f>
        <v>0</v>
      </c>
      <c r="H108" s="97">
        <f>H56+H103+H106+H22</f>
        <v>0</v>
      </c>
      <c r="I108" s="61"/>
      <c r="J108" s="63">
        <f>SUM(F108:H108)</f>
        <v>7396.7295999999997</v>
      </c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</row>
    <row r="109" spans="1:50" ht="44.25" customHeight="1" x14ac:dyDescent="0.35">
      <c r="A109" s="6" t="s">
        <v>91</v>
      </c>
      <c r="B109" s="7"/>
      <c r="C109" s="7"/>
      <c r="D109" s="8"/>
      <c r="E109" s="66"/>
      <c r="F109" s="67"/>
      <c r="G109" s="68"/>
      <c r="H109" s="68"/>
      <c r="I109" s="68"/>
      <c r="J109" s="6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spans="1:50" ht="15.75" customHeight="1" x14ac:dyDescent="0.35">
      <c r="A110" s="27"/>
      <c r="B110" s="28"/>
      <c r="C110" s="28"/>
      <c r="D110" s="29"/>
      <c r="E110" s="30"/>
      <c r="F110" s="42"/>
      <c r="G110" s="17"/>
      <c r="H110" s="17"/>
      <c r="I110" s="17"/>
      <c r="J110" s="4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spans="1:50" x14ac:dyDescent="0.35">
      <c r="A111" s="11" t="s">
        <v>92</v>
      </c>
      <c r="B111" s="11"/>
      <c r="C111" s="11"/>
      <c r="D111" s="11"/>
      <c r="E111" s="11"/>
      <c r="F111" s="43"/>
      <c r="G111" s="44"/>
      <c r="H111" s="44"/>
      <c r="I111" s="44"/>
      <c r="J111" s="5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spans="1:50" x14ac:dyDescent="0.35">
      <c r="A112" s="11" t="s">
        <v>4</v>
      </c>
      <c r="B112" s="11" t="s">
        <v>93</v>
      </c>
      <c r="C112" s="11"/>
      <c r="D112" s="11"/>
      <c r="E112" s="31"/>
      <c r="F112" s="43"/>
      <c r="G112" s="44"/>
      <c r="H112" s="44"/>
      <c r="I112" s="44"/>
      <c r="J112" s="5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spans="1:50" x14ac:dyDescent="0.35">
      <c r="A113" s="11" t="s">
        <v>16</v>
      </c>
      <c r="B113" s="11" t="s">
        <v>94</v>
      </c>
      <c r="C113" s="11"/>
      <c r="D113" s="11"/>
      <c r="E113" s="11"/>
      <c r="F113" s="43"/>
      <c r="G113" s="44"/>
      <c r="H113" s="44"/>
      <c r="I113" s="44"/>
      <c r="J113" s="5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1:50" x14ac:dyDescent="0.35">
      <c r="A114" s="11" t="s">
        <v>24</v>
      </c>
      <c r="B114" s="11" t="s">
        <v>95</v>
      </c>
      <c r="C114" s="11"/>
      <c r="D114" s="11"/>
      <c r="E114" s="11"/>
      <c r="F114" s="43"/>
      <c r="G114" s="44"/>
      <c r="H114" s="44"/>
      <c r="I114" s="44"/>
      <c r="J114" s="5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spans="1:50" x14ac:dyDescent="0.35">
      <c r="A115" s="11" t="s">
        <v>78</v>
      </c>
      <c r="B115" s="11" t="s">
        <v>96</v>
      </c>
      <c r="C115" s="11"/>
      <c r="D115" s="11"/>
      <c r="E115" s="13"/>
      <c r="F115" s="43"/>
      <c r="G115" s="44"/>
      <c r="H115" s="44"/>
      <c r="I115" s="44"/>
      <c r="J115" s="53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spans="1:50" x14ac:dyDescent="0.35">
      <c r="A116" s="11" t="s">
        <v>97</v>
      </c>
      <c r="B116" s="11" t="s">
        <v>94</v>
      </c>
      <c r="C116" s="11"/>
      <c r="D116" s="11"/>
      <c r="E116" s="11"/>
      <c r="F116" s="43"/>
      <c r="G116" s="44"/>
      <c r="H116" s="44"/>
      <c r="I116" s="44"/>
      <c r="J116" s="53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spans="1:50" x14ac:dyDescent="0.35">
      <c r="A117" s="11" t="s">
        <v>98</v>
      </c>
      <c r="B117" s="11" t="s">
        <v>99</v>
      </c>
      <c r="C117" s="11"/>
      <c r="D117" s="11"/>
      <c r="E117" s="11"/>
      <c r="F117" s="43"/>
      <c r="G117" s="44"/>
      <c r="H117" s="44"/>
      <c r="I117" s="44"/>
      <c r="J117" s="5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spans="1:50" x14ac:dyDescent="0.35">
      <c r="A118" s="12"/>
      <c r="B118" s="12" t="s">
        <v>100</v>
      </c>
      <c r="C118" s="12" t="s">
        <v>101</v>
      </c>
      <c r="D118" s="12"/>
      <c r="E118" s="12"/>
      <c r="F118" s="43"/>
      <c r="G118" s="44"/>
      <c r="H118" s="44"/>
      <c r="I118" s="44"/>
      <c r="J118" s="53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spans="1:50" x14ac:dyDescent="0.35">
      <c r="A119" s="12"/>
      <c r="B119" s="12" t="s">
        <v>31</v>
      </c>
      <c r="C119" s="12" t="s">
        <v>102</v>
      </c>
      <c r="D119" s="12"/>
      <c r="E119" s="12"/>
      <c r="F119" s="43"/>
      <c r="G119" s="44"/>
      <c r="H119" s="44"/>
      <c r="I119" s="44"/>
      <c r="J119" s="5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spans="1:50" x14ac:dyDescent="0.35">
      <c r="A120" s="12"/>
      <c r="B120" s="12" t="s">
        <v>33</v>
      </c>
      <c r="C120" s="12" t="s">
        <v>103</v>
      </c>
      <c r="D120" s="12"/>
      <c r="E120" s="12"/>
      <c r="F120" s="43"/>
      <c r="G120" s="44"/>
      <c r="H120" s="44"/>
      <c r="I120" s="44"/>
      <c r="J120" s="5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spans="1:50" x14ac:dyDescent="0.35">
      <c r="A121" s="12"/>
      <c r="B121" s="12"/>
      <c r="C121" s="12"/>
      <c r="D121" s="12"/>
      <c r="E121" s="11" t="s">
        <v>104</v>
      </c>
      <c r="F121" s="43"/>
      <c r="G121" s="44"/>
      <c r="H121" s="44"/>
      <c r="I121" s="44"/>
      <c r="J121" s="53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spans="1:50" x14ac:dyDescent="0.35">
      <c r="A122" s="11" t="s">
        <v>105</v>
      </c>
      <c r="B122" s="11" t="s">
        <v>106</v>
      </c>
      <c r="C122" s="11"/>
      <c r="D122" s="11"/>
      <c r="E122" s="11"/>
      <c r="F122" s="43"/>
      <c r="G122" s="44"/>
      <c r="H122" s="44"/>
      <c r="I122" s="44"/>
      <c r="J122" s="53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spans="1:50" x14ac:dyDescent="0.35">
      <c r="A123" s="12"/>
      <c r="B123" s="12" t="s">
        <v>100</v>
      </c>
      <c r="C123" s="12" t="s">
        <v>107</v>
      </c>
      <c r="D123" s="12"/>
      <c r="E123" s="12"/>
      <c r="F123" s="43"/>
      <c r="G123" s="44"/>
      <c r="H123" s="44"/>
      <c r="I123" s="44"/>
      <c r="J123" s="5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spans="1:50" x14ac:dyDescent="0.35">
      <c r="A124" s="12"/>
      <c r="B124" s="12" t="s">
        <v>31</v>
      </c>
      <c r="C124" s="12" t="s">
        <v>103</v>
      </c>
      <c r="D124" s="12" t="s">
        <v>108</v>
      </c>
      <c r="E124" s="12"/>
      <c r="F124" s="43"/>
      <c r="G124" s="44"/>
      <c r="H124" s="44"/>
      <c r="I124" s="44"/>
      <c r="J124" s="5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spans="1:50" x14ac:dyDescent="0.35">
      <c r="A125" s="12"/>
      <c r="B125" s="12"/>
      <c r="C125" s="12"/>
      <c r="D125" s="12" t="s">
        <v>109</v>
      </c>
      <c r="E125" s="12"/>
      <c r="F125" s="43"/>
      <c r="G125" s="44"/>
      <c r="H125" s="44"/>
      <c r="I125" s="44"/>
      <c r="J125" s="53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spans="1:50" x14ac:dyDescent="0.35">
      <c r="A126" s="12"/>
      <c r="B126" s="12"/>
      <c r="C126" s="12"/>
      <c r="D126" s="12" t="s">
        <v>110</v>
      </c>
      <c r="E126" s="12"/>
      <c r="F126" s="43"/>
      <c r="G126" s="44"/>
      <c r="H126" s="44"/>
      <c r="I126" s="44"/>
      <c r="J126" s="5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spans="1:50" x14ac:dyDescent="0.35">
      <c r="A127" s="12"/>
      <c r="B127" s="12"/>
      <c r="C127" s="12"/>
      <c r="D127" s="12"/>
      <c r="E127" s="12"/>
      <c r="F127" s="43"/>
      <c r="G127" s="44"/>
      <c r="H127" s="44"/>
      <c r="I127" s="44"/>
      <c r="J127" s="53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spans="1:50" x14ac:dyDescent="0.35">
      <c r="A128" s="11" t="s">
        <v>111</v>
      </c>
      <c r="B128" s="11" t="s">
        <v>112</v>
      </c>
      <c r="C128" s="11"/>
      <c r="D128" s="11"/>
      <c r="E128" s="11"/>
      <c r="F128" s="43"/>
      <c r="G128" s="44"/>
      <c r="H128" s="44"/>
      <c r="I128" s="44"/>
      <c r="J128" s="53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1:50" x14ac:dyDescent="0.35">
      <c r="A129" s="11" t="s">
        <v>113</v>
      </c>
      <c r="B129" s="11" t="s">
        <v>114</v>
      </c>
      <c r="C129" s="11"/>
      <c r="D129" s="11"/>
      <c r="E129" s="11"/>
      <c r="F129" s="43"/>
      <c r="G129" s="44"/>
      <c r="H129" s="44"/>
      <c r="I129" s="44"/>
      <c r="J129" s="53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spans="1:50" x14ac:dyDescent="0.35">
      <c r="A130" s="11"/>
      <c r="B130" s="11"/>
      <c r="C130" s="11" t="s">
        <v>115</v>
      </c>
      <c r="D130" s="11"/>
      <c r="E130" s="11"/>
      <c r="F130" s="43"/>
      <c r="G130" s="44"/>
      <c r="H130" s="44"/>
      <c r="I130" s="44"/>
      <c r="J130" s="53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spans="1:50" x14ac:dyDescent="0.35">
      <c r="A131" s="11" t="s">
        <v>116</v>
      </c>
      <c r="B131" s="11"/>
      <c r="C131" s="11"/>
      <c r="D131" s="11"/>
      <c r="E131" s="11"/>
      <c r="F131" s="43"/>
      <c r="G131" s="44"/>
      <c r="H131" s="44"/>
      <c r="I131" s="44"/>
      <c r="J131" s="5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spans="1:50" x14ac:dyDescent="0.35">
      <c r="A132" s="12">
        <v>1</v>
      </c>
      <c r="B132" s="12" t="s">
        <v>117</v>
      </c>
      <c r="C132" s="12"/>
      <c r="D132" s="12"/>
      <c r="E132" s="12"/>
      <c r="F132" s="43"/>
      <c r="G132" s="44"/>
      <c r="H132" s="44"/>
      <c r="I132" s="44"/>
      <c r="J132" s="53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spans="1:50" x14ac:dyDescent="0.35">
      <c r="A133" s="12">
        <v>2</v>
      </c>
      <c r="B133" s="12" t="s">
        <v>118</v>
      </c>
      <c r="C133" s="12"/>
      <c r="D133" s="12"/>
      <c r="E133" s="32"/>
      <c r="F133" s="43"/>
      <c r="G133" s="44"/>
      <c r="H133" s="44"/>
      <c r="I133" s="44"/>
      <c r="J133" s="53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spans="1:50" x14ac:dyDescent="0.35">
      <c r="A134" s="33">
        <v>3</v>
      </c>
      <c r="B134" s="33" t="s">
        <v>119</v>
      </c>
      <c r="C134" s="33"/>
      <c r="D134" s="33"/>
      <c r="E134" s="33"/>
      <c r="F134" s="98">
        <f>[2]DETT_CE!AC51+[2]CRITERI_SP!D178+[2]CRITERI_SP!D205</f>
        <v>0</v>
      </c>
      <c r="G134" s="46">
        <f>[2]DETT_CE!AD51</f>
        <v>0</v>
      </c>
      <c r="H134" s="93">
        <f>[2]DETT_CE!AE51</f>
        <v>0</v>
      </c>
      <c r="I134" s="46"/>
      <c r="J134" s="47">
        <f>SUM(F134:H134)</f>
        <v>0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 spans="1:50" x14ac:dyDescent="0.35">
      <c r="A135" s="12"/>
      <c r="B135" s="33"/>
      <c r="C135" s="33"/>
      <c r="D135" s="33"/>
      <c r="E135" s="33"/>
      <c r="F135" s="42"/>
      <c r="G135" s="88"/>
      <c r="H135" s="88"/>
      <c r="I135" s="88"/>
      <c r="J135" s="4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 spans="1:50" x14ac:dyDescent="0.35">
      <c r="A136" s="11" t="s">
        <v>120</v>
      </c>
      <c r="B136" s="11"/>
      <c r="C136" s="11"/>
      <c r="D136" s="11"/>
      <c r="E136" s="11"/>
      <c r="F136" s="87"/>
      <c r="G136" s="88"/>
      <c r="H136" s="88"/>
      <c r="I136" s="88"/>
      <c r="J136" s="4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 spans="1:50" x14ac:dyDescent="0.35">
      <c r="A137" s="11" t="s">
        <v>121</v>
      </c>
      <c r="B137" s="11"/>
      <c r="C137" s="11"/>
      <c r="D137" s="11"/>
      <c r="E137" s="11"/>
      <c r="F137" s="42"/>
      <c r="G137" s="17"/>
      <c r="H137" s="17"/>
      <c r="J137" s="48">
        <f>SUM(F137:H137)</f>
        <v>0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 spans="1:50" x14ac:dyDescent="0.35">
      <c r="A138" s="11" t="s">
        <v>122</v>
      </c>
      <c r="B138" s="11"/>
      <c r="C138" s="11"/>
      <c r="D138" s="11"/>
      <c r="E138" s="11"/>
      <c r="F138" s="87"/>
      <c r="G138" s="88"/>
      <c r="H138" s="88"/>
      <c r="I138" s="88"/>
      <c r="J138" s="4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50" x14ac:dyDescent="0.35">
      <c r="A139" s="15" t="s">
        <v>123</v>
      </c>
      <c r="B139" s="12"/>
      <c r="C139" s="12"/>
      <c r="D139" s="12"/>
      <c r="E139" s="12"/>
      <c r="F139" s="87"/>
      <c r="G139" s="88"/>
      <c r="H139" s="88"/>
      <c r="I139" s="88"/>
      <c r="J139" s="4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1:50" x14ac:dyDescent="0.35">
      <c r="A140" s="12">
        <v>1</v>
      </c>
      <c r="B140" s="12" t="s">
        <v>124</v>
      </c>
      <c r="C140" s="12"/>
      <c r="D140" s="12"/>
      <c r="E140" s="12"/>
      <c r="F140" s="43"/>
      <c r="G140" s="44"/>
      <c r="H140" s="44"/>
      <c r="I140" s="44"/>
      <c r="J140" s="53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spans="1:50" x14ac:dyDescent="0.35">
      <c r="A141" s="12">
        <v>2</v>
      </c>
      <c r="B141" s="12" t="s">
        <v>94</v>
      </c>
      <c r="C141" s="12"/>
      <c r="D141" s="12"/>
      <c r="E141" s="12"/>
      <c r="F141" s="43"/>
      <c r="G141" s="44"/>
      <c r="H141" s="44"/>
      <c r="I141" s="44"/>
      <c r="J141" s="5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1:50" x14ac:dyDescent="0.35">
      <c r="A142" s="12">
        <v>3</v>
      </c>
      <c r="B142" s="12" t="s">
        <v>125</v>
      </c>
      <c r="C142" s="12"/>
      <c r="D142" s="12"/>
      <c r="E142" s="12"/>
      <c r="F142" s="43"/>
      <c r="G142" s="44"/>
      <c r="H142" s="44"/>
      <c r="I142" s="44"/>
      <c r="J142" s="53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 spans="1:50" x14ac:dyDescent="0.35">
      <c r="A143" s="12"/>
      <c r="B143" s="12" t="s">
        <v>100</v>
      </c>
      <c r="C143" s="12" t="s">
        <v>81</v>
      </c>
      <c r="D143" s="12"/>
      <c r="E143" s="12"/>
      <c r="F143" s="43"/>
      <c r="G143" s="44"/>
      <c r="H143" s="44"/>
      <c r="I143" s="44"/>
      <c r="J143" s="53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 spans="1:50" x14ac:dyDescent="0.35">
      <c r="A144" s="12"/>
      <c r="B144" s="12" t="s">
        <v>31</v>
      </c>
      <c r="C144" s="12" t="s">
        <v>82</v>
      </c>
      <c r="D144" s="12"/>
      <c r="E144" s="12"/>
      <c r="F144" s="43"/>
      <c r="G144" s="44"/>
      <c r="H144" s="44"/>
      <c r="I144" s="44"/>
      <c r="J144" s="53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 spans="1:50" x14ac:dyDescent="0.35">
      <c r="A145" s="12"/>
      <c r="B145" s="12" t="s">
        <v>33</v>
      </c>
      <c r="C145" s="12" t="s">
        <v>84</v>
      </c>
      <c r="D145" s="12"/>
      <c r="E145" s="12"/>
      <c r="F145" s="43"/>
      <c r="G145" s="44"/>
      <c r="H145" s="44"/>
      <c r="I145" s="44"/>
      <c r="J145" s="5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 spans="1:50" x14ac:dyDescent="0.35">
      <c r="A146" s="12">
        <v>4</v>
      </c>
      <c r="B146" s="12" t="s">
        <v>126</v>
      </c>
      <c r="C146" s="12"/>
      <c r="D146" s="12"/>
      <c r="E146" s="12"/>
      <c r="F146" s="43"/>
      <c r="G146" s="44"/>
      <c r="H146" s="44"/>
      <c r="I146" s="44"/>
      <c r="J146" s="53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 spans="1:50" x14ac:dyDescent="0.35">
      <c r="A147" s="12"/>
      <c r="B147" s="12" t="s">
        <v>127</v>
      </c>
      <c r="C147" s="12"/>
      <c r="D147" s="12"/>
      <c r="E147" s="12"/>
      <c r="F147" s="43"/>
      <c r="G147" s="44"/>
      <c r="H147" s="44"/>
      <c r="I147" s="44"/>
      <c r="J147" s="53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 spans="1:50" x14ac:dyDescent="0.35">
      <c r="A148" s="12"/>
      <c r="B148" s="12" t="s">
        <v>128</v>
      </c>
      <c r="C148" s="12"/>
      <c r="D148" s="12"/>
      <c r="E148" s="12"/>
      <c r="F148" s="43"/>
      <c r="G148" s="44"/>
      <c r="H148" s="44"/>
      <c r="I148" s="44"/>
      <c r="J148" s="53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 spans="1:50" x14ac:dyDescent="0.35">
      <c r="A149" s="12">
        <v>5</v>
      </c>
      <c r="B149" s="12" t="s">
        <v>129</v>
      </c>
      <c r="C149" s="12"/>
      <c r="D149" s="12"/>
      <c r="E149" s="12"/>
      <c r="F149" s="87"/>
      <c r="G149" s="88"/>
      <c r="H149" s="88"/>
      <c r="I149" s="88"/>
      <c r="J149" s="48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 spans="1:50" x14ac:dyDescent="0.35">
      <c r="A150" s="12"/>
      <c r="B150" s="15" t="s">
        <v>130</v>
      </c>
      <c r="C150" s="12"/>
      <c r="D150" s="12"/>
      <c r="E150" s="12"/>
      <c r="F150" s="87"/>
      <c r="G150" s="88"/>
      <c r="H150" s="88"/>
      <c r="I150" s="88"/>
      <c r="J150" s="48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 spans="1:50" x14ac:dyDescent="0.35">
      <c r="A151" s="12">
        <v>6</v>
      </c>
      <c r="B151" s="12" t="s">
        <v>131</v>
      </c>
      <c r="C151" s="12"/>
      <c r="D151" s="12"/>
      <c r="E151" s="12"/>
      <c r="F151" s="87"/>
      <c r="G151" s="88"/>
      <c r="H151" s="88"/>
      <c r="I151" s="88"/>
      <c r="J151" s="48">
        <f>SUM(F151:H151)</f>
        <v>0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 spans="1:50" x14ac:dyDescent="0.35">
      <c r="A152" s="12">
        <v>7</v>
      </c>
      <c r="B152" s="12" t="s">
        <v>132</v>
      </c>
      <c r="C152" s="12"/>
      <c r="D152" s="12"/>
      <c r="E152" s="12"/>
      <c r="F152" s="87"/>
      <c r="G152" s="88"/>
      <c r="H152" s="88"/>
      <c r="I152" s="88"/>
      <c r="J152" s="48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 spans="1:50" x14ac:dyDescent="0.35">
      <c r="A153" s="12">
        <v>8</v>
      </c>
      <c r="B153" s="12" t="s">
        <v>133</v>
      </c>
      <c r="C153" s="12"/>
      <c r="D153" s="12"/>
      <c r="E153" s="12"/>
      <c r="F153" s="87"/>
      <c r="G153" s="88"/>
      <c r="H153" s="88"/>
      <c r="I153" s="88"/>
      <c r="J153" s="48">
        <f>SUM(F153:H153)</f>
        <v>0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 spans="1:50" x14ac:dyDescent="0.35">
      <c r="A154" s="12">
        <v>9</v>
      </c>
      <c r="B154" s="12" t="s">
        <v>134</v>
      </c>
      <c r="C154" s="12"/>
      <c r="D154" s="12"/>
      <c r="E154" s="12"/>
      <c r="F154" s="87"/>
      <c r="G154" s="88"/>
      <c r="H154" s="88"/>
      <c r="I154" s="88"/>
      <c r="J154" s="48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 spans="1:50" x14ac:dyDescent="0.35">
      <c r="A155" s="12">
        <v>10</v>
      </c>
      <c r="B155" s="12" t="s">
        <v>135</v>
      </c>
      <c r="C155" s="12"/>
      <c r="D155" s="12"/>
      <c r="E155" s="12"/>
      <c r="F155" s="87"/>
      <c r="G155" s="88"/>
      <c r="H155" s="88"/>
      <c r="I155" s="88"/>
      <c r="J155" s="48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 spans="1:50" x14ac:dyDescent="0.35">
      <c r="A156" s="12"/>
      <c r="B156" s="12" t="s">
        <v>100</v>
      </c>
      <c r="C156" s="12" t="s">
        <v>136</v>
      </c>
      <c r="D156" s="12"/>
      <c r="E156" s="12"/>
      <c r="F156" s="87"/>
      <c r="G156" s="88"/>
      <c r="H156" s="88"/>
      <c r="I156" s="88"/>
      <c r="J156" s="48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 spans="1:50" x14ac:dyDescent="0.35">
      <c r="A157" s="12"/>
      <c r="B157" s="12" t="s">
        <v>31</v>
      </c>
      <c r="C157" s="12" t="s">
        <v>137</v>
      </c>
      <c r="D157" s="12"/>
      <c r="E157" s="12"/>
      <c r="F157" s="87"/>
      <c r="G157" s="88"/>
      <c r="H157" s="88"/>
      <c r="I157" s="88"/>
      <c r="J157" s="48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 spans="1:50" x14ac:dyDescent="0.35">
      <c r="A158" s="12"/>
      <c r="B158" s="12"/>
      <c r="C158" s="12" t="s">
        <v>138</v>
      </c>
      <c r="D158" s="12"/>
      <c r="E158" s="12"/>
      <c r="F158" s="87"/>
      <c r="G158" s="88"/>
      <c r="H158" s="88"/>
      <c r="I158" s="88"/>
      <c r="J158" s="48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 spans="1:50" x14ac:dyDescent="0.35">
      <c r="A159" s="12"/>
      <c r="B159" s="12" t="s">
        <v>33</v>
      </c>
      <c r="C159" s="12" t="s">
        <v>139</v>
      </c>
      <c r="D159" s="12"/>
      <c r="E159" s="12"/>
      <c r="F159" s="87"/>
      <c r="G159" s="88"/>
      <c r="H159" s="88"/>
      <c r="I159" s="88"/>
      <c r="J159" s="48">
        <f>SUM(F159:H159)</f>
        <v>0</v>
      </c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 spans="1:50" x14ac:dyDescent="0.35">
      <c r="A160" s="12"/>
      <c r="B160" s="12"/>
      <c r="C160" s="12"/>
      <c r="D160" s="12"/>
      <c r="E160" s="34"/>
      <c r="F160" s="87"/>
      <c r="G160" s="88"/>
      <c r="H160" s="88"/>
      <c r="I160" s="88"/>
      <c r="J160" s="4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 spans="1:50" x14ac:dyDescent="0.35">
      <c r="A161" s="12">
        <v>11</v>
      </c>
      <c r="B161" s="12" t="s">
        <v>140</v>
      </c>
      <c r="C161" s="12"/>
      <c r="D161" s="12"/>
      <c r="E161" s="12"/>
      <c r="F161" s="43"/>
      <c r="G161" s="44"/>
      <c r="H161" s="44"/>
      <c r="I161" s="44"/>
      <c r="J161" s="5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 spans="1:50" x14ac:dyDescent="0.35">
      <c r="A162" s="12">
        <v>12</v>
      </c>
      <c r="B162" s="12" t="s">
        <v>141</v>
      </c>
      <c r="C162" s="12"/>
      <c r="D162" s="12"/>
      <c r="E162" s="12"/>
      <c r="F162" s="42">
        <f>[2]DETT_CE!AC59</f>
        <v>0</v>
      </c>
      <c r="G162" s="17">
        <f>[2]DETT_CE!AD59</f>
        <v>0</v>
      </c>
      <c r="H162" s="103">
        <f>[2]DETT_CE!AE59</f>
        <v>0</v>
      </c>
      <c r="I162" s="100"/>
      <c r="J162" s="70">
        <f>SUM(F162:H162)</f>
        <v>0</v>
      </c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 spans="1:50" x14ac:dyDescent="0.35">
      <c r="A163" s="12">
        <v>13</v>
      </c>
      <c r="B163" s="12" t="s">
        <v>142</v>
      </c>
      <c r="C163" s="12"/>
      <c r="D163" s="12"/>
      <c r="E163" s="12"/>
      <c r="F163" s="42">
        <f>[2]DETT_CE!AC52</f>
        <v>0</v>
      </c>
      <c r="G163" s="17">
        <f>[2]DETT_CE!AD52</f>
        <v>0</v>
      </c>
      <c r="H163" s="52">
        <f>[2]DETT_CE!AE52</f>
        <v>0</v>
      </c>
      <c r="I163" s="88"/>
      <c r="J163" s="47">
        <f>SUM(F163:H163)</f>
        <v>0</v>
      </c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 spans="1:50" x14ac:dyDescent="0.35">
      <c r="A164" s="12"/>
      <c r="B164" s="12"/>
      <c r="C164" s="12"/>
      <c r="D164" s="12"/>
      <c r="E164" s="11" t="s">
        <v>143</v>
      </c>
      <c r="F164" s="74">
        <f>SUM(F140:F163)</f>
        <v>0</v>
      </c>
      <c r="G164" s="73">
        <f t="shared" ref="G164" si="6">SUM(G140:G163)</f>
        <v>0</v>
      </c>
      <c r="H164" s="18">
        <f>SUM(H140:H163)</f>
        <v>0</v>
      </c>
      <c r="I164" s="73"/>
      <c r="J164" s="47">
        <f>SUM(F164:H164)</f>
        <v>0</v>
      </c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 spans="1:50" x14ac:dyDescent="0.35">
      <c r="A165" s="11" t="s">
        <v>144</v>
      </c>
      <c r="B165" s="11"/>
      <c r="C165" s="11"/>
      <c r="D165" s="11"/>
      <c r="E165" s="11"/>
      <c r="F165" s="87"/>
      <c r="G165" s="88"/>
      <c r="H165" s="90"/>
      <c r="I165" s="88"/>
      <c r="J165" s="48">
        <f>SUM(F165:H165)</f>
        <v>0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 spans="1:50" x14ac:dyDescent="0.35">
      <c r="A166" s="12" t="s">
        <v>145</v>
      </c>
      <c r="B166" s="12"/>
      <c r="C166" s="12"/>
      <c r="D166" s="12"/>
      <c r="E166" s="12"/>
      <c r="F166" s="87"/>
      <c r="G166" s="88"/>
      <c r="H166" s="90"/>
      <c r="I166" s="88"/>
      <c r="J166" s="4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 spans="1:50" x14ac:dyDescent="0.35">
      <c r="A167" s="12"/>
      <c r="B167" s="12"/>
      <c r="C167" s="12"/>
      <c r="D167" s="12"/>
      <c r="E167" s="12"/>
      <c r="F167" s="87"/>
      <c r="G167" s="88"/>
      <c r="H167" s="90"/>
      <c r="I167" s="88"/>
      <c r="J167" s="4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 spans="1:50" s="25" customFormat="1" ht="20" x14ac:dyDescent="0.4">
      <c r="A168" s="35"/>
      <c r="C168" s="35" t="s">
        <v>146</v>
      </c>
      <c r="D168" s="35"/>
      <c r="E168" s="35"/>
      <c r="F168" s="75">
        <f>F134+F137+F164+F165</f>
        <v>0</v>
      </c>
      <c r="G168" s="76">
        <f t="shared" ref="G168:I168" si="7">G134+G137+G164+G165</f>
        <v>0</v>
      </c>
      <c r="H168" s="101">
        <f>H134+H137+H164+H165</f>
        <v>0</v>
      </c>
      <c r="I168" s="101">
        <f t="shared" si="7"/>
        <v>0</v>
      </c>
      <c r="J168" s="78">
        <f>SUM(F168:H168)</f>
        <v>0</v>
      </c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</row>
    <row r="169" spans="1:50" ht="16" thickBot="1" x14ac:dyDescent="0.4">
      <c r="A169" s="79"/>
      <c r="B169" s="79"/>
      <c r="C169" s="79"/>
      <c r="D169" s="79"/>
      <c r="E169" s="79"/>
      <c r="F169" s="80"/>
      <c r="G169" s="26"/>
      <c r="H169" s="26"/>
      <c r="I169" s="26"/>
      <c r="J169" s="81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 spans="1:50" x14ac:dyDescent="0.35">
      <c r="A170" s="12"/>
      <c r="B170" s="12"/>
      <c r="C170" s="12"/>
      <c r="D170" s="12"/>
      <c r="E170" s="12"/>
      <c r="F170" s="17"/>
      <c r="G170" s="17"/>
      <c r="H170" s="17"/>
      <c r="I170" s="17"/>
      <c r="J170" s="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 spans="1:50" x14ac:dyDescent="0.35"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 spans="1:50" x14ac:dyDescent="0.35"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 spans="1:50" x14ac:dyDescent="0.35"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 spans="1:50" x14ac:dyDescent="0.35"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 spans="1:50" x14ac:dyDescent="0.35"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Stato patrimoniale aggregato</vt:lpstr>
      <vt:lpstr>SP_SC</vt:lpstr>
      <vt:lpstr>SP_ACQ</vt:lpstr>
      <vt:lpstr>SP_FOC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Rossi</dc:creator>
  <cp:lastModifiedBy>Stefano Rossi</cp:lastModifiedBy>
  <dcterms:created xsi:type="dcterms:W3CDTF">2021-11-17T21:09:15Z</dcterms:created>
  <dcterms:modified xsi:type="dcterms:W3CDTF">2021-11-22T10:46:07Z</dcterms:modified>
</cp:coreProperties>
</file>